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4A25B830-9437-4FA7-AFF1-939CF942A693}" xr6:coauthVersionLast="47" xr6:coauthVersionMax="47" xr10:uidLastSave="{00000000-0000-0000-0000-000000000000}"/>
  <bookViews>
    <workbookView xWindow="-110" yWindow="-110" windowWidth="19420" windowHeight="10420" xr2:uid="{58E0AA4C-13BB-438D-B28E-C39227881354}"/>
  </bookViews>
  <sheets>
    <sheet name="8貸出等" sheetId="1" r:id="rId1"/>
  </sheets>
  <definedNames>
    <definedName name="_xlnm._FilterDatabase" localSheetId="0" hidden="1">'8貸出等'!$A$6:$V$127</definedName>
    <definedName name="_xlnm.Print_Area" localSheetId="0">'8貸出等'!$A:$U</definedName>
    <definedName name="_xlnm.Print_Titles" localSheetId="0">'8貸出等'!$2:$6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7" i="1" l="1"/>
  <c r="R127" i="1"/>
  <c r="Q127" i="1"/>
  <c r="O127" i="1"/>
  <c r="N127" i="1"/>
  <c r="M127" i="1"/>
  <c r="L127" i="1"/>
  <c r="K127" i="1"/>
  <c r="J127" i="1"/>
  <c r="G127" i="1"/>
  <c r="F127" i="1"/>
  <c r="E127" i="1"/>
  <c r="D127" i="1"/>
  <c r="I126" i="1"/>
  <c r="C126" i="1"/>
  <c r="P125" i="1"/>
  <c r="I125" i="1"/>
  <c r="H125" i="1"/>
  <c r="C125" i="1"/>
  <c r="P124" i="1"/>
  <c r="I124" i="1"/>
  <c r="H124" i="1"/>
  <c r="C124" i="1"/>
  <c r="P123" i="1"/>
  <c r="I123" i="1"/>
  <c r="H123" i="1"/>
  <c r="C123" i="1"/>
  <c r="P122" i="1"/>
  <c r="I122" i="1"/>
  <c r="H122" i="1"/>
  <c r="C122" i="1"/>
  <c r="P121" i="1"/>
  <c r="I121" i="1"/>
  <c r="H121" i="1"/>
  <c r="C121" i="1"/>
  <c r="P120" i="1"/>
  <c r="I120" i="1"/>
  <c r="H120" i="1"/>
  <c r="H119" i="1"/>
  <c r="I119" i="1"/>
  <c r="P119" i="1" s="1"/>
  <c r="P118" i="1"/>
  <c r="I118" i="1"/>
  <c r="H118" i="1"/>
  <c r="C118" i="1"/>
  <c r="P117" i="1"/>
  <c r="I117" i="1"/>
  <c r="H117" i="1"/>
  <c r="C117" i="1"/>
  <c r="P116" i="1"/>
  <c r="I116" i="1"/>
  <c r="H116" i="1"/>
  <c r="C116" i="1"/>
  <c r="P115" i="1"/>
  <c r="I115" i="1"/>
  <c r="H115" i="1"/>
  <c r="C115" i="1"/>
  <c r="P114" i="1"/>
  <c r="I114" i="1"/>
  <c r="H114" i="1"/>
  <c r="C114" i="1"/>
  <c r="P113" i="1"/>
  <c r="I113" i="1"/>
  <c r="H113" i="1"/>
  <c r="C113" i="1"/>
  <c r="P112" i="1"/>
  <c r="I112" i="1"/>
  <c r="H112" i="1"/>
  <c r="C112" i="1"/>
  <c r="P111" i="1"/>
  <c r="I111" i="1"/>
  <c r="H111" i="1"/>
  <c r="C111" i="1"/>
  <c r="P110" i="1"/>
  <c r="I110" i="1"/>
  <c r="H110" i="1"/>
  <c r="C110" i="1"/>
  <c r="P109" i="1"/>
  <c r="I109" i="1"/>
  <c r="H109" i="1"/>
  <c r="C109" i="1"/>
  <c r="P108" i="1"/>
  <c r="I108" i="1"/>
  <c r="H108" i="1"/>
  <c r="C108" i="1"/>
  <c r="P107" i="1"/>
  <c r="I107" i="1"/>
  <c r="H107" i="1"/>
  <c r="C107" i="1"/>
  <c r="P106" i="1"/>
  <c r="I106" i="1"/>
  <c r="H106" i="1"/>
  <c r="C106" i="1"/>
  <c r="P105" i="1"/>
  <c r="I105" i="1"/>
  <c r="H105" i="1"/>
  <c r="C105" i="1"/>
  <c r="P104" i="1"/>
  <c r="I104" i="1"/>
  <c r="H104" i="1"/>
  <c r="C104" i="1"/>
  <c r="P103" i="1"/>
  <c r="I103" i="1"/>
  <c r="H103" i="1"/>
  <c r="C103" i="1"/>
  <c r="P102" i="1"/>
  <c r="I102" i="1"/>
  <c r="H102" i="1"/>
  <c r="C102" i="1"/>
  <c r="P101" i="1"/>
  <c r="I101" i="1"/>
  <c r="H101" i="1"/>
  <c r="C101" i="1"/>
  <c r="I100" i="1"/>
  <c r="I99" i="1"/>
  <c r="I98" i="1"/>
  <c r="I97" i="1"/>
  <c r="C97" i="1"/>
  <c r="P96" i="1"/>
  <c r="I96" i="1"/>
  <c r="H96" i="1"/>
  <c r="C96" i="1"/>
  <c r="P95" i="1"/>
  <c r="I95" i="1"/>
  <c r="H95" i="1"/>
  <c r="C95" i="1"/>
  <c r="P94" i="1"/>
  <c r="I94" i="1"/>
  <c r="H94" i="1"/>
  <c r="C94" i="1"/>
  <c r="P93" i="1"/>
  <c r="I93" i="1"/>
  <c r="H93" i="1"/>
  <c r="C93" i="1"/>
  <c r="P92" i="1"/>
  <c r="I92" i="1"/>
  <c r="H92" i="1"/>
  <c r="C92" i="1"/>
  <c r="P91" i="1"/>
  <c r="I91" i="1"/>
  <c r="H91" i="1"/>
  <c r="C91" i="1"/>
  <c r="P90" i="1"/>
  <c r="I90" i="1"/>
  <c r="H90" i="1"/>
  <c r="C90" i="1"/>
  <c r="P89" i="1"/>
  <c r="I89" i="1"/>
  <c r="H89" i="1"/>
  <c r="C89" i="1"/>
  <c r="P88" i="1"/>
  <c r="I88" i="1"/>
  <c r="H88" i="1"/>
  <c r="I87" i="1"/>
  <c r="C87" i="1"/>
  <c r="P86" i="1"/>
  <c r="I86" i="1"/>
  <c r="H86" i="1"/>
  <c r="C86" i="1"/>
  <c r="P85" i="1"/>
  <c r="I85" i="1"/>
  <c r="H85" i="1"/>
  <c r="C85" i="1"/>
  <c r="P84" i="1"/>
  <c r="I84" i="1"/>
  <c r="H84" i="1"/>
  <c r="C84" i="1"/>
  <c r="I83" i="1"/>
  <c r="C83" i="1"/>
  <c r="I82" i="1"/>
  <c r="C82" i="1"/>
  <c r="I81" i="1"/>
  <c r="C81" i="1"/>
  <c r="I80" i="1"/>
  <c r="C80" i="1"/>
  <c r="P79" i="1"/>
  <c r="I79" i="1"/>
  <c r="H79" i="1"/>
  <c r="C79" i="1"/>
  <c r="P78" i="1"/>
  <c r="I78" i="1"/>
  <c r="H78" i="1"/>
  <c r="C78" i="1"/>
  <c r="I77" i="1"/>
  <c r="C77" i="1"/>
  <c r="I76" i="1"/>
  <c r="C76" i="1"/>
  <c r="P75" i="1"/>
  <c r="I75" i="1"/>
  <c r="H75" i="1"/>
  <c r="C75" i="1"/>
  <c r="I74" i="1"/>
  <c r="C74" i="1"/>
  <c r="I73" i="1"/>
  <c r="C73" i="1"/>
  <c r="I72" i="1"/>
  <c r="C72" i="1"/>
  <c r="I71" i="1"/>
  <c r="C71" i="1"/>
  <c r="P70" i="1"/>
  <c r="I70" i="1"/>
  <c r="H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P61" i="1"/>
  <c r="I61" i="1"/>
  <c r="H61" i="1"/>
  <c r="C61" i="1"/>
  <c r="P60" i="1"/>
  <c r="I60" i="1"/>
  <c r="H60" i="1"/>
  <c r="C60" i="1"/>
  <c r="P59" i="1"/>
  <c r="I59" i="1"/>
  <c r="H59" i="1"/>
  <c r="C59" i="1"/>
  <c r="P58" i="1"/>
  <c r="I58" i="1"/>
  <c r="H58" i="1"/>
  <c r="C58" i="1"/>
  <c r="I57" i="1"/>
  <c r="C57" i="1"/>
  <c r="I56" i="1"/>
  <c r="C56" i="1"/>
  <c r="I55" i="1"/>
  <c r="C55" i="1"/>
  <c r="I54" i="1"/>
  <c r="P54" i="1" s="1"/>
  <c r="C54" i="1"/>
  <c r="H54" i="1" s="1"/>
  <c r="I53" i="1"/>
  <c r="C53" i="1"/>
  <c r="I52" i="1"/>
  <c r="C52" i="1"/>
  <c r="I51" i="1"/>
  <c r="P51" i="1" s="1"/>
  <c r="C51" i="1"/>
  <c r="H51" i="1" s="1"/>
  <c r="I50" i="1"/>
  <c r="C50" i="1"/>
  <c r="P49" i="1"/>
  <c r="I49" i="1"/>
  <c r="H49" i="1"/>
  <c r="C49" i="1"/>
  <c r="P48" i="1"/>
  <c r="I48" i="1"/>
  <c r="H48" i="1"/>
  <c r="C48" i="1"/>
  <c r="P47" i="1"/>
  <c r="I47" i="1"/>
  <c r="H47" i="1"/>
  <c r="C47" i="1"/>
  <c r="I46" i="1"/>
  <c r="C46" i="1"/>
  <c r="I45" i="1"/>
  <c r="P45" i="1" s="1"/>
  <c r="C45" i="1"/>
  <c r="H45" i="1" s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P26" i="1" s="1"/>
  <c r="C26" i="1"/>
  <c r="H26" i="1" s="1"/>
  <c r="I25" i="1"/>
  <c r="P25" i="1" s="1"/>
  <c r="C25" i="1"/>
  <c r="H25" i="1" s="1"/>
  <c r="I24" i="1"/>
  <c r="C24" i="1"/>
  <c r="I23" i="1"/>
  <c r="C23" i="1"/>
  <c r="I22" i="1"/>
  <c r="C22" i="1"/>
  <c r="P21" i="1"/>
  <c r="I21" i="1"/>
  <c r="H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P10" i="1"/>
  <c r="I10" i="1"/>
  <c r="H10" i="1"/>
  <c r="C10" i="1"/>
  <c r="I9" i="1"/>
  <c r="C9" i="1"/>
  <c r="I8" i="1"/>
  <c r="P8" i="1" s="1"/>
  <c r="C8" i="1"/>
  <c r="H8" i="1" s="1"/>
  <c r="I7" i="1"/>
  <c r="I127" i="1" s="1"/>
  <c r="P127" i="1" s="1"/>
  <c r="C7" i="1"/>
  <c r="H7" i="1" s="1"/>
  <c r="C127" i="1" l="1"/>
  <c r="P7" i="1"/>
</calcChain>
</file>

<file path=xl/sharedStrings.xml><?xml version="1.0" encoding="utf-8"?>
<sst xmlns="http://schemas.openxmlformats.org/spreadsheetml/2006/main" count="364" uniqueCount="179">
  <si>
    <t>8 貸出・来館</t>
    <rPh sb="2" eb="4">
      <t>カシダシ</t>
    </rPh>
    <rPh sb="5" eb="7">
      <t>ライカン</t>
    </rPh>
    <phoneticPr fontId="3"/>
  </si>
  <si>
    <t>館名</t>
    <phoneticPr fontId="3"/>
  </si>
  <si>
    <t>登録者数</t>
    <rPh sb="0" eb="3">
      <t>トウロクシャ</t>
    </rPh>
    <rPh sb="3" eb="4">
      <t>スウ</t>
    </rPh>
    <phoneticPr fontId="3"/>
  </si>
  <si>
    <t>個人貸出冊数</t>
    <rPh sb="0" eb="2">
      <t>コジン</t>
    </rPh>
    <rPh sb="2" eb="4">
      <t>カシダシ</t>
    </rPh>
    <rPh sb="4" eb="6">
      <t>サツスウ</t>
    </rPh>
    <phoneticPr fontId="3"/>
  </si>
  <si>
    <t>団体貸出</t>
  </si>
  <si>
    <t>来館者数</t>
    <rPh sb="0" eb="3">
      <t>ライカンシャ</t>
    </rPh>
    <rPh sb="3" eb="4">
      <t>スウ</t>
    </rPh>
    <phoneticPr fontId="3"/>
  </si>
  <si>
    <t>人口</t>
    <rPh sb="0" eb="2">
      <t>ジンコウ</t>
    </rPh>
    <phoneticPr fontId="3"/>
  </si>
  <si>
    <t>本館・分館</t>
    <rPh sb="0" eb="2">
      <t>ホンカン</t>
    </rPh>
    <rPh sb="3" eb="5">
      <t>ブンカン</t>
    </rPh>
    <phoneticPr fontId="3"/>
  </si>
  <si>
    <t>移動図書館車</t>
    <rPh sb="0" eb="2">
      <t>イドウ</t>
    </rPh>
    <rPh sb="2" eb="5">
      <t>トショカン</t>
    </rPh>
    <rPh sb="5" eb="6">
      <t>シャ</t>
    </rPh>
    <phoneticPr fontId="3"/>
  </si>
  <si>
    <t>登録率</t>
    <rPh sb="0" eb="2">
      <t>トウロク</t>
    </rPh>
    <rPh sb="2" eb="3">
      <t>リツ</t>
    </rPh>
    <phoneticPr fontId="3"/>
  </si>
  <si>
    <t>人口1人当り
貸出冊数</t>
    <rPh sb="0" eb="2">
      <t>ジンコウ</t>
    </rPh>
    <rPh sb="3" eb="4">
      <t>ヒト</t>
    </rPh>
    <rPh sb="4" eb="5">
      <t>アタ</t>
    </rPh>
    <rPh sb="7" eb="9">
      <t>カシダシ</t>
    </rPh>
    <rPh sb="9" eb="11">
      <t>サッスウ</t>
    </rPh>
    <phoneticPr fontId="3"/>
  </si>
  <si>
    <t>貸出冊数</t>
    <rPh sb="0" eb="2">
      <t>カシダシ</t>
    </rPh>
    <rPh sb="2" eb="4">
      <t>サッスウ</t>
    </rPh>
    <phoneticPr fontId="3"/>
  </si>
  <si>
    <t>団体数</t>
    <rPh sb="0" eb="2">
      <t>ダンタイ</t>
    </rPh>
    <rPh sb="2" eb="3">
      <t>スウ</t>
    </rPh>
    <phoneticPr fontId="3"/>
  </si>
  <si>
    <t>算出方法</t>
    <rPh sb="0" eb="2">
      <t>サンシュツ</t>
    </rPh>
    <rPh sb="2" eb="4">
      <t>ホウホウ</t>
    </rPh>
    <phoneticPr fontId="3"/>
  </si>
  <si>
    <t>総計</t>
    <rPh sb="0" eb="2">
      <t>ソウケイ</t>
    </rPh>
    <phoneticPr fontId="3"/>
  </si>
  <si>
    <t>うち        
児童</t>
    <rPh sb="11" eb="12">
      <t>ジ</t>
    </rPh>
    <rPh sb="12" eb="13">
      <t>ワラベ</t>
    </rPh>
    <phoneticPr fontId="3"/>
  </si>
  <si>
    <t>うち
児童</t>
    <rPh sb="3" eb="4">
      <t>ジ</t>
    </rPh>
    <rPh sb="4" eb="5">
      <t>ワラベ</t>
    </rPh>
    <phoneticPr fontId="3"/>
  </si>
  <si>
    <t>うち
視聴覚資料</t>
    <rPh sb="3" eb="4">
      <t>シ</t>
    </rPh>
    <rPh sb="4" eb="5">
      <t>チョウ</t>
    </rPh>
    <rPh sb="5" eb="6">
      <t>サトル</t>
    </rPh>
    <rPh sb="6" eb="7">
      <t>シ</t>
    </rPh>
    <rPh sb="7" eb="8">
      <t>リョウ</t>
    </rPh>
    <phoneticPr fontId="3"/>
  </si>
  <si>
    <t>うち
視聴覚資料</t>
    <rPh sb="3" eb="6">
      <t>シチョウカク</t>
    </rPh>
    <rPh sb="6" eb="8">
      <t>シリョウ</t>
    </rPh>
    <phoneticPr fontId="3"/>
  </si>
  <si>
    <t>※1</t>
    <phoneticPr fontId="3"/>
  </si>
  <si>
    <t>※2</t>
    <phoneticPr fontId="3"/>
  </si>
  <si>
    <t>人</t>
    <rPh sb="0" eb="1">
      <t>ニン</t>
    </rPh>
    <phoneticPr fontId="3"/>
  </si>
  <si>
    <t>人</t>
    <rPh sb="0" eb="1">
      <t>ヒト</t>
    </rPh>
    <phoneticPr fontId="3"/>
  </si>
  <si>
    <t>％</t>
    <phoneticPr fontId="3"/>
  </si>
  <si>
    <t>点</t>
    <rPh sb="0" eb="1">
      <t>テン</t>
    </rPh>
    <phoneticPr fontId="3"/>
  </si>
  <si>
    <t>※3</t>
    <phoneticPr fontId="3"/>
  </si>
  <si>
    <t>1</t>
  </si>
  <si>
    <t>-</t>
  </si>
  <si>
    <t/>
  </si>
  <si>
    <t>※4</t>
    <phoneticPr fontId="3"/>
  </si>
  <si>
    <t>-</t>
    <phoneticPr fontId="3"/>
  </si>
  <si>
    <t>2</t>
  </si>
  <si>
    <t>※5</t>
    <phoneticPr fontId="3"/>
  </si>
  <si>
    <t>3</t>
  </si>
  <si>
    <t>※6</t>
    <phoneticPr fontId="3"/>
  </si>
  <si>
    <t>4</t>
  </si>
  <si>
    <t>※7</t>
    <phoneticPr fontId="3"/>
  </si>
  <si>
    <t>※8</t>
    <phoneticPr fontId="3"/>
  </si>
  <si>
    <t>合計</t>
    <rPh sb="0" eb="2">
      <t>ゴウケイ</t>
    </rPh>
    <phoneticPr fontId="3"/>
  </si>
  <si>
    <t>※1 登録率:登録者数総計/奉仕対象人口×100。</t>
    <rPh sb="3" eb="5">
      <t>トウロク</t>
    </rPh>
    <rPh sb="5" eb="6">
      <t>リツ</t>
    </rPh>
    <rPh sb="7" eb="9">
      <t>トウロク</t>
    </rPh>
    <rPh sb="9" eb="10">
      <t>シャ</t>
    </rPh>
    <rPh sb="10" eb="11">
      <t>スウ</t>
    </rPh>
    <rPh sb="11" eb="13">
      <t>ソウケイ</t>
    </rPh>
    <rPh sb="14" eb="16">
      <t>ホウシ</t>
    </rPh>
    <rPh sb="16" eb="18">
      <t>タイショウ</t>
    </rPh>
    <rPh sb="18" eb="20">
      <t>ジンコウ</t>
    </rPh>
    <phoneticPr fontId="3"/>
  </si>
  <si>
    <t>※2 人口1人当り貸出冊数:個人貸出冊数/奉仕対象人口。合計は、個人貸出冊数総計/県人口。</t>
    <rPh sb="3" eb="5">
      <t>ジンコウ</t>
    </rPh>
    <rPh sb="6" eb="7">
      <t>ニン</t>
    </rPh>
    <rPh sb="7" eb="8">
      <t>アタ</t>
    </rPh>
    <rPh sb="9" eb="11">
      <t>カシダシ</t>
    </rPh>
    <rPh sb="11" eb="13">
      <t>サッスウ</t>
    </rPh>
    <rPh sb="14" eb="16">
      <t>コジン</t>
    </rPh>
    <rPh sb="16" eb="18">
      <t>カシダシ</t>
    </rPh>
    <rPh sb="18" eb="20">
      <t>サッスウ</t>
    </rPh>
    <rPh sb="21" eb="23">
      <t>ホウシ</t>
    </rPh>
    <rPh sb="23" eb="25">
      <t>タイショウ</t>
    </rPh>
    <rPh sb="25" eb="27">
      <t>ジンコウ</t>
    </rPh>
    <phoneticPr fontId="3"/>
  </si>
  <si>
    <t>※3 凡例</t>
    <rPh sb="3" eb="4">
      <t>ボン</t>
    </rPh>
    <rPh sb="4" eb="5">
      <t>レイ</t>
    </rPh>
    <phoneticPr fontId="3"/>
  </si>
  <si>
    <t>来館者数算出方法</t>
    <rPh sb="0" eb="3">
      <t>ライカンシャ</t>
    </rPh>
    <rPh sb="3" eb="4">
      <t>スウ</t>
    </rPh>
    <rPh sb="4" eb="6">
      <t>サンシュツ</t>
    </rPh>
    <rPh sb="6" eb="8">
      <t>ホウホウ</t>
    </rPh>
    <phoneticPr fontId="3"/>
  </si>
  <si>
    <t>1 入館ゲート　　2 目測・記入票　　3 貸出利用者数を充てる　　4 その他</t>
    <rPh sb="2" eb="4">
      <t>ニュウカン</t>
    </rPh>
    <rPh sb="11" eb="13">
      <t>モクソク</t>
    </rPh>
    <rPh sb="14" eb="16">
      <t>キニュウ</t>
    </rPh>
    <rPh sb="16" eb="17">
      <t>ヒョウ</t>
    </rPh>
    <rPh sb="21" eb="23">
      <t>カシダシ</t>
    </rPh>
    <rPh sb="23" eb="25">
      <t>リヨウ</t>
    </rPh>
    <rPh sb="25" eb="26">
      <t>シャ</t>
    </rPh>
    <rPh sb="26" eb="27">
      <t>スウ</t>
    </rPh>
    <rPh sb="28" eb="29">
      <t>ア</t>
    </rPh>
    <rPh sb="37" eb="38">
      <t>ホカ</t>
    </rPh>
    <phoneticPr fontId="3"/>
  </si>
  <si>
    <t>※4 来館者算出方法　その他内訳</t>
    <rPh sb="3" eb="6">
      <t>ライカンシャ</t>
    </rPh>
    <rPh sb="6" eb="8">
      <t>サンシュツ</t>
    </rPh>
    <rPh sb="8" eb="10">
      <t>ホウホウ</t>
    </rPh>
    <rPh sb="13" eb="14">
      <t>タ</t>
    </rPh>
    <rPh sb="14" eb="16">
      <t>ウチワケ</t>
    </rPh>
    <phoneticPr fontId="3"/>
  </si>
  <si>
    <t>松本市中央・波田・梓川</t>
    <rPh sb="0" eb="3">
      <t>マツモトシ</t>
    </rPh>
    <rPh sb="3" eb="5">
      <t>チュウオウ</t>
    </rPh>
    <rPh sb="6" eb="8">
      <t>ハタ</t>
    </rPh>
    <rPh sb="9" eb="10">
      <t>アズサ</t>
    </rPh>
    <rPh sb="10" eb="11">
      <t>ガワ</t>
    </rPh>
    <phoneticPr fontId="3"/>
  </si>
  <si>
    <t>入館者カウンター</t>
    <rPh sb="0" eb="3">
      <t>ニュウカンシャ</t>
    </rPh>
    <phoneticPr fontId="3"/>
  </si>
  <si>
    <t>佐久穂町</t>
    <rPh sb="0" eb="4">
      <t>サクホマチ</t>
    </rPh>
    <phoneticPr fontId="3"/>
  </si>
  <si>
    <t>センサー式の来館者カウンター</t>
    <rPh sb="4" eb="5">
      <t>シキ</t>
    </rPh>
    <rPh sb="6" eb="9">
      <t>ライカンシャ</t>
    </rPh>
    <phoneticPr fontId="3"/>
  </si>
  <si>
    <t>坂城町</t>
    <phoneticPr fontId="3"/>
  </si>
  <si>
    <t>2(目測・記入票)・3(貸出利用者数を充てる)の合計</t>
  </si>
  <si>
    <t>小布施町</t>
    <rPh sb="0" eb="4">
      <t>オブセマチ</t>
    </rPh>
    <phoneticPr fontId="3"/>
  </si>
  <si>
    <t>入口センサー</t>
    <rPh sb="0" eb="1">
      <t>イ</t>
    </rPh>
    <rPh sb="1" eb="2">
      <t>クチ</t>
    </rPh>
    <phoneticPr fontId="3"/>
  </si>
  <si>
    <t>宮田村</t>
    <rPh sb="0" eb="2">
      <t>ミヤタ</t>
    </rPh>
    <rPh sb="2" eb="3">
      <t>ムラ</t>
    </rPh>
    <phoneticPr fontId="3"/>
  </si>
  <si>
    <t>入館カウンター(1往復でカウント=1)</t>
    <rPh sb="0" eb="2">
      <t>ニュウカン</t>
    </rPh>
    <rPh sb="9" eb="11">
      <t>オウフク</t>
    </rPh>
    <phoneticPr fontId="3"/>
  </si>
  <si>
    <t>※5 来館者数は、工事期間中にゲートのない通用口からも入館したため、計測できなかった期間があります。</t>
    <phoneticPr fontId="3"/>
  </si>
  <si>
    <t>※6 移動図書館における登録者は、本館・分館に含みます。</t>
    <phoneticPr fontId="3"/>
  </si>
  <si>
    <t>※7 貸出点数・団体貸出項目は、システムバックアップ消失の為、復旧後の2024年11月～2025年3月分のみの数字で計上しています。</t>
    <phoneticPr fontId="3"/>
  </si>
  <si>
    <t>※8 予約制で、予約のあった日のみの開館しています。</t>
    <phoneticPr fontId="3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</si>
  <si>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</si>
  <si>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</si>
  <si>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</si>
  <si>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</si>
  <si>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</si>
  <si>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</si>
  <si>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</si>
  <si>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</si>
  <si>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</si>
  <si>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</si>
  <si>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</si>
  <si>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</si>
  <si>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</si>
  <si>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</si>
  <si>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</si>
  <si>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</si>
  <si>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</si>
  <si>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</si>
  <si>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</si>
  <si>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</si>
  <si>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</si>
  <si>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</si>
  <si>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</si>
  <si>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</si>
  <si>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</si>
  <si>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</si>
  <si>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</si>
  <si>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</si>
  <si>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</si>
  <si>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</si>
  <si>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</si>
  <si>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</si>
  <si>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</si>
  <si>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</si>
  <si>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</si>
  <si>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</si>
  <si>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</si>
  <si>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</si>
  <si>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</si>
  <si>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</si>
  <si>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</si>
  <si>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</si>
  <si>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</si>
  <si>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</si>
  <si>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</si>
  <si>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</si>
  <si>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</si>
  <si>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</si>
  <si>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</si>
  <si>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</si>
  <si>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</si>
  <si>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</si>
  <si>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</si>
  <si>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</si>
  <si>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</si>
  <si>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</si>
  <si>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</si>
  <si>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</si>
  <si>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</si>
  <si>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</si>
  <si>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</si>
  <si>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</si>
  <si>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</si>
  <si>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</si>
  <si>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
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</si>
  <si>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</si>
  <si>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</si>
  <si>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</si>
  <si>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</si>
  <si>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</si>
  <si>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</si>
  <si>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</si>
  <si>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</si>
  <si>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</si>
  <si>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</si>
  <si>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</si>
  <si>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</si>
  <si>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</si>
  <si>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</si>
  <si>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
中軽井沢</t>
  </si>
  <si>
    <t>軽井沢町立
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</si>
  <si>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</si>
  <si>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</si>
  <si>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</si>
  <si>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</si>
  <si>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</si>
  <si>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</si>
  <si>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</si>
  <si>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</si>
  <si>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</si>
  <si>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</si>
  <si>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</si>
  <si>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</si>
  <si>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</si>
  <si>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</si>
  <si>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</si>
  <si>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</si>
  <si>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</si>
  <si>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</si>
  <si>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</si>
  <si>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</si>
  <si>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</si>
  <si>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</si>
  <si>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</si>
  <si>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</si>
  <si>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</si>
  <si>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</si>
  <si>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</si>
  <si>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</si>
  <si>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</si>
  <si>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</si>
  <si>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</si>
  <si>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</si>
  <si>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</si>
  <si>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</si>
  <si>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</si>
  <si>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</si>
  <si>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</si>
  <si>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</si>
  <si>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
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</si>
</sst>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\(@\)"/>
    <numFmt numFmtId="178" formatCode="#,##0_ "/>
    <numFmt numFmtId="179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 applyFill="0" applyProtection="0"/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310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76" fontId="5" fillId="0" borderId="0" xfId="1" applyNumberFormat="1" applyFont="1" applyFill="1" applyAlignment="1">
      <alignment horizontal="right"/>
    </xf>
    <xf numFmtId="38" fontId="5" fillId="0" borderId="1" xfId="1" applyFont="1" applyFill="1" applyBorder="1" applyAlignment="1">
      <alignment horizontal="centerContinuous" vertical="top"/>
    </xf>
    <xf numFmtId="38" fontId="5" fillId="0" borderId="3" xfId="1" applyFont="1" applyFill="1" applyBorder="1" applyAlignment="1">
      <alignment horizontal="centerContinuous" vertical="top"/>
    </xf>
    <xf numFmtId="38" fontId="5" fillId="0" borderId="2" xfId="1" applyFont="1" applyFill="1" applyBorder="1" applyAlignment="1">
      <alignment horizontal="centerContinuous" vertical="top" shrinkToFit="1"/>
    </xf>
    <xf numFmtId="0" fontId="5" fillId="0" borderId="4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 shrinkToFit="1"/>
    </xf>
    <xf numFmtId="38" fontId="5" fillId="0" borderId="6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38" fontId="5" fillId="0" borderId="8" xfId="1" applyFont="1" applyFill="1" applyBorder="1" applyAlignment="1">
      <alignment horizontal="distributed" vertical="top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Fill="1" applyBorder="1" applyAlignment="1">
      <alignment horizontal="distributed" vertical="top" shrinkToFit="1"/>
    </xf>
    <xf numFmtId="38" fontId="5" fillId="0" borderId="8" xfId="1" applyFont="1" applyFill="1" applyBorder="1" applyAlignment="1">
      <alignment horizontal="distributed" vertical="top" shrinkToFit="1"/>
    </xf>
    <xf numFmtId="1" fontId="8" fillId="0" borderId="10" xfId="1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177" fontId="8" fillId="0" borderId="16" xfId="1" applyNumberFormat="1" applyFont="1" applyFill="1" applyBorder="1" applyAlignment="1">
      <alignment horizontal="right"/>
    </xf>
    <xf numFmtId="177" fontId="8" fillId="0" borderId="18" xfId="1" applyNumberFormat="1" applyFont="1" applyFill="1" applyBorder="1" applyAlignment="1">
      <alignment horizontal="right"/>
    </xf>
    <xf numFmtId="177" fontId="8" fillId="0" borderId="19" xfId="1" applyNumberFormat="1" applyFont="1" applyFill="1" applyBorder="1" applyAlignment="1">
      <alignment horizontal="right"/>
    </xf>
    <xf numFmtId="177" fontId="8" fillId="0" borderId="20" xfId="1" applyNumberFormat="1" applyFont="1" applyFill="1" applyBorder="1" applyAlignment="1">
      <alignment horizontal="right" shrinkToFit="1"/>
    </xf>
    <xf numFmtId="177" fontId="8" fillId="0" borderId="19" xfId="1" applyNumberFormat="1" applyFont="1" applyFill="1" applyBorder="1" applyAlignment="1">
      <alignment horizontal="right" shrinkToFit="1"/>
    </xf>
    <xf numFmtId="177" fontId="8" fillId="0" borderId="21" xfId="1" applyNumberFormat="1" applyFont="1" applyFill="1" applyBorder="1" applyAlignment="1">
      <alignment horizontal="right" shrinkToFit="1"/>
    </xf>
    <xf numFmtId="177" fontId="8" fillId="0" borderId="22" xfId="1" applyNumberFormat="1" applyFont="1" applyFill="1" applyBorder="1" applyAlignment="1">
      <alignment horizontal="right" shrinkToFit="1"/>
    </xf>
    <xf numFmtId="177" fontId="8" fillId="0" borderId="18" xfId="1" applyNumberFormat="1" applyFont="1" applyFill="1" applyBorder="1" applyAlignment="1">
      <alignment horizontal="right" shrinkToFit="1"/>
    </xf>
    <xf numFmtId="177" fontId="8" fillId="0" borderId="22" xfId="1" applyNumberFormat="1" applyFont="1" applyFill="1" applyBorder="1" applyAlignment="1">
      <alignment horizontal="right"/>
    </xf>
    <xf numFmtId="177" fontId="8" fillId="0" borderId="16" xfId="1" applyNumberFormat="1" applyFont="1" applyFill="1" applyBorder="1" applyAlignment="1">
      <alignment horizontal="right" shrinkToFit="1"/>
    </xf>
    <xf numFmtId="177" fontId="8" fillId="0" borderId="16" xfId="1" applyNumberFormat="1" applyFont="1" applyBorder="1" applyAlignment="1">
      <alignment horizontal="right" shrinkToFit="1"/>
    </xf>
    <xf numFmtId="177" fontId="8" fillId="0" borderId="18" xfId="1" applyNumberFormat="1" applyFont="1" applyBorder="1" applyAlignment="1">
      <alignment horizontal="right" shrinkToFit="1"/>
    </xf>
    <xf numFmtId="177" fontId="8" fillId="0" borderId="19" xfId="1" applyNumberFormat="1" applyFont="1" applyBorder="1" applyAlignment="1">
      <alignment horizontal="right" shrinkToFit="1"/>
    </xf>
    <xf numFmtId="38" fontId="5" fillId="0" borderId="18" xfId="1" applyFont="1" applyBorder="1" applyAlignment="1">
      <alignment vertical="center" shrinkToFit="1"/>
    </xf>
    <xf numFmtId="0" fontId="7" fillId="0" borderId="0" xfId="0" applyFont="1"/>
    <xf numFmtId="3" fontId="5" fillId="0" borderId="24" xfId="0" applyNumberFormat="1" applyFont="1" applyBorder="1" applyAlignment="1">
      <alignment horizontal="right" vertical="center" shrinkToFit="1"/>
    </xf>
    <xf numFmtId="3" fontId="5" fillId="0" borderId="26" xfId="0" applyNumberFormat="1" applyFont="1" applyBorder="1" applyAlignment="1">
      <alignment horizontal="right" vertical="center" shrinkToFit="1"/>
    </xf>
    <xf numFmtId="3" fontId="5" fillId="0" borderId="27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8" fontId="5" fillId="0" borderId="23" xfId="1" applyFont="1" applyBorder="1" applyAlignment="1">
      <alignment vertical="center" shrinkToFit="1"/>
    </xf>
    <xf numFmtId="3" fontId="5" fillId="0" borderId="28" xfId="0" applyNumberFormat="1" applyFont="1" applyBorder="1" applyAlignment="1">
      <alignment horizontal="right" vertical="center" shrinkToFit="1"/>
    </xf>
    <xf numFmtId="3" fontId="5" fillId="0" borderId="29" xfId="0" applyNumberFormat="1" applyFont="1" applyBorder="1" applyAlignment="1">
      <alignment horizontal="right" vertical="center" shrinkToFit="1"/>
    </xf>
    <xf numFmtId="3" fontId="5" fillId="0" borderId="27" xfId="0" applyNumberFormat="1" applyFont="1" applyBorder="1" applyAlignment="1">
      <alignment horizontal="right" vertical="center" shrinkToFit="1"/>
    </xf>
    <xf numFmtId="3" fontId="5" fillId="0" borderId="29" xfId="0" applyNumberFormat="1" applyFont="1" applyBorder="1" applyAlignment="1">
      <alignment horizontal="right" vertical="center"/>
    </xf>
    <xf numFmtId="40" fontId="5" fillId="0" borderId="24" xfId="1" applyNumberFormat="1" applyFont="1" applyBorder="1" applyAlignment="1">
      <alignment vertical="center" shrinkToFit="1"/>
    </xf>
    <xf numFmtId="3" fontId="5" fillId="0" borderId="26" xfId="1" applyNumberFormat="1" applyFont="1" applyBorder="1" applyAlignment="1">
      <alignment horizontal="right" vertical="center" shrinkToFit="1"/>
    </xf>
    <xf numFmtId="3" fontId="5" fillId="0" borderId="27" xfId="1" applyNumberFormat="1" applyFont="1" applyBorder="1" applyAlignment="1">
      <alignment horizontal="right" vertical="center" shrinkToFit="1"/>
    </xf>
    <xf numFmtId="3" fontId="5" fillId="0" borderId="28" xfId="1" applyNumberFormat="1" applyFont="1" applyBorder="1" applyAlignment="1">
      <alignment horizontal="right" vertical="center" shrinkToFit="1"/>
    </xf>
    <xf numFmtId="3" fontId="5" fillId="0" borderId="27" xfId="1" applyNumberFormat="1" applyFont="1" applyBorder="1" applyAlignment="1">
      <alignment horizontal="center" vertical="center"/>
    </xf>
    <xf numFmtId="38" fontId="5" fillId="2" borderId="30" xfId="3" applyFont="1" applyFill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8" fontId="5" fillId="0" borderId="7" xfId="1" applyFont="1" applyBorder="1" applyAlignment="1">
      <alignment vertical="center" shrinkToFit="1"/>
    </xf>
    <xf numFmtId="3" fontId="5" fillId="0" borderId="35" xfId="0" applyNumberFormat="1" applyFont="1" applyBorder="1" applyAlignment="1">
      <alignment horizontal="right" vertical="center" shrinkToFit="1"/>
    </xf>
    <xf numFmtId="3" fontId="5" fillId="0" borderId="33" xfId="0" applyNumberFormat="1" applyFont="1" applyBorder="1" applyAlignment="1">
      <alignment horizontal="right" vertical="center" shrinkToFit="1"/>
    </xf>
    <xf numFmtId="3" fontId="5" fillId="0" borderId="36" xfId="0" applyNumberFormat="1" applyFont="1" applyBorder="1" applyAlignment="1">
      <alignment horizontal="right" vertical="center" shrinkToFit="1"/>
    </xf>
    <xf numFmtId="3" fontId="5" fillId="0" borderId="34" xfId="0" applyNumberFormat="1" applyFont="1" applyBorder="1" applyAlignment="1">
      <alignment horizontal="right" vertical="center" shrinkToFit="1"/>
    </xf>
    <xf numFmtId="3" fontId="5" fillId="0" borderId="36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" fontId="5" fillId="0" borderId="34" xfId="0" applyNumberFormat="1" applyFont="1" applyBorder="1" applyAlignment="1">
      <alignment horizontal="center" vertical="center"/>
    </xf>
    <xf numFmtId="38" fontId="5" fillId="0" borderId="24" xfId="1" applyFont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37" xfId="0" applyNumberFormat="1" applyFont="1" applyBorder="1" applyAlignment="1">
      <alignment horizontal="right" vertical="center" shrinkToFit="1"/>
    </xf>
    <xf numFmtId="3" fontId="5" fillId="0" borderId="40" xfId="0" applyNumberFormat="1" applyFont="1" applyBorder="1" applyAlignment="1">
      <alignment horizontal="right" vertical="center" shrinkToFit="1"/>
    </xf>
    <xf numFmtId="3" fontId="5" fillId="0" borderId="38" xfId="0" applyNumberFormat="1" applyFont="1" applyBorder="1" applyAlignment="1">
      <alignment horizontal="right" vertical="center" shrinkToFit="1"/>
    </xf>
    <xf numFmtId="3" fontId="5" fillId="0" borderId="39" xfId="0" applyNumberFormat="1" applyFont="1" applyBorder="1" applyAlignment="1">
      <alignment horizontal="right" vertical="center" shrinkToFit="1"/>
    </xf>
    <xf numFmtId="3" fontId="5" fillId="0" borderId="40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center" vertical="center"/>
    </xf>
    <xf numFmtId="0" fontId="5" fillId="0" borderId="8" xfId="2" applyFont="1" applyBorder="1" applyAlignment="1" applyProtection="1">
      <alignment horizontal="distributed" vertical="center"/>
      <protection locked="0"/>
    </xf>
    <xf numFmtId="0" fontId="5" fillId="0" borderId="13" xfId="2" applyFont="1" applyBorder="1" applyAlignment="1" applyProtection="1">
      <alignment horizontal="distributed" vertical="center" justifyLastLine="1" shrinkToFit="1"/>
      <protection locked="0"/>
    </xf>
    <xf numFmtId="3" fontId="5" fillId="0" borderId="41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43" xfId="0" applyNumberFormat="1" applyFont="1" applyBorder="1" applyAlignment="1">
      <alignment horizontal="right" vertical="center"/>
    </xf>
    <xf numFmtId="3" fontId="5" fillId="0" borderId="44" xfId="0" applyNumberFormat="1" applyFont="1" applyBorder="1" applyAlignment="1">
      <alignment horizontal="right" vertical="center"/>
    </xf>
    <xf numFmtId="38" fontId="5" fillId="0" borderId="10" xfId="1" applyFont="1" applyBorder="1" applyAlignment="1">
      <alignment vertical="center" shrinkToFit="1"/>
    </xf>
    <xf numFmtId="3" fontId="5" fillId="0" borderId="45" xfId="0" applyNumberFormat="1" applyFont="1" applyBorder="1" applyAlignment="1">
      <alignment horizontal="right" vertical="center" shrinkToFit="1"/>
    </xf>
    <xf numFmtId="3" fontId="5" fillId="0" borderId="42" xfId="0" applyNumberFormat="1" applyFont="1" applyBorder="1" applyAlignment="1">
      <alignment horizontal="right" vertical="center" shrinkToFit="1"/>
    </xf>
    <xf numFmtId="3" fontId="5" fillId="0" borderId="46" xfId="0" applyNumberFormat="1" applyFont="1" applyBorder="1" applyAlignment="1">
      <alignment horizontal="right" vertical="center" shrinkToFit="1"/>
    </xf>
    <xf numFmtId="3" fontId="5" fillId="0" borderId="43" xfId="0" applyNumberFormat="1" applyFont="1" applyBorder="1" applyAlignment="1">
      <alignment horizontal="right" vertical="center" shrinkToFit="1"/>
    </xf>
    <xf numFmtId="3" fontId="5" fillId="0" borderId="44" xfId="0" applyNumberFormat="1" applyFont="1" applyBorder="1" applyAlignment="1">
      <alignment horizontal="right" vertical="center" shrinkToFit="1"/>
    </xf>
    <xf numFmtId="3" fontId="5" fillId="0" borderId="46" xfId="0" applyNumberFormat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3" fontId="5" fillId="0" borderId="43" xfId="0" applyNumberFormat="1" applyFont="1" applyBorder="1" applyAlignment="1">
      <alignment horizontal="center" vertical="center"/>
    </xf>
    <xf numFmtId="0" fontId="5" fillId="0" borderId="24" xfId="2" applyFont="1" applyBorder="1" applyAlignment="1" applyProtection="1">
      <alignment horizontal="distributed" vertical="center"/>
      <protection locked="0"/>
    </xf>
    <xf numFmtId="3" fontId="5" fillId="0" borderId="47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49" xfId="0" applyNumberFormat="1" applyFont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 shrinkToFit="1"/>
    </xf>
    <xf numFmtId="3" fontId="5" fillId="0" borderId="51" xfId="0" applyNumberFormat="1" applyFont="1" applyBorder="1" applyAlignment="1">
      <alignment horizontal="right" vertical="center" shrinkToFit="1"/>
    </xf>
    <xf numFmtId="3" fontId="5" fillId="0" borderId="49" xfId="0" applyNumberFormat="1" applyFont="1" applyBorder="1" applyAlignment="1">
      <alignment horizontal="right" vertical="center" shrinkToFit="1"/>
    </xf>
    <xf numFmtId="3" fontId="5" fillId="0" borderId="50" xfId="0" applyNumberFormat="1" applyFont="1" applyBorder="1" applyAlignment="1">
      <alignment horizontal="right" vertical="center" shrinkToFit="1"/>
    </xf>
    <xf numFmtId="3" fontId="5" fillId="0" borderId="51" xfId="0" applyNumberFormat="1" applyFont="1" applyBorder="1" applyAlignment="1">
      <alignment horizontal="right" vertical="center"/>
    </xf>
    <xf numFmtId="3" fontId="5" fillId="0" borderId="49" xfId="0" applyNumberFormat="1" applyFont="1" applyBorder="1" applyAlignment="1">
      <alignment horizontal="center" vertical="center"/>
    </xf>
    <xf numFmtId="38" fontId="5" fillId="0" borderId="30" xfId="1" applyFont="1" applyBorder="1" applyAlignment="1">
      <alignment vertical="center" shrinkToFit="1"/>
    </xf>
    <xf numFmtId="38" fontId="5" fillId="0" borderId="31" xfId="1" applyFont="1" applyBorder="1" applyAlignment="1">
      <alignment vertical="center"/>
    </xf>
    <xf numFmtId="0" fontId="5" fillId="0" borderId="43" xfId="2" applyFont="1" applyBorder="1" applyAlignment="1" applyProtection="1">
      <alignment horizontal="distributed" vertical="center" justifyLastLine="1" shrinkToFit="1"/>
      <protection locked="0"/>
    </xf>
    <xf numFmtId="3" fontId="5" fillId="0" borderId="41" xfId="0" applyNumberFormat="1" applyFont="1" applyBorder="1" applyAlignment="1">
      <alignment horizontal="right" vertical="center" shrinkToFit="1"/>
    </xf>
    <xf numFmtId="3" fontId="5" fillId="0" borderId="52" xfId="0" applyNumberFormat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0" fontId="5" fillId="0" borderId="11" xfId="2" applyFont="1" applyBorder="1" applyAlignment="1" applyProtection="1">
      <alignment horizontal="distributed" vertical="center"/>
      <protection locked="0"/>
    </xf>
    <xf numFmtId="0" fontId="5" fillId="0" borderId="12" xfId="2" applyFont="1" applyBorder="1" applyAlignment="1" applyProtection="1">
      <alignment horizontal="distributed" vertical="center" justifyLastLine="1" shrinkToFit="1"/>
      <protection locked="0"/>
    </xf>
    <xf numFmtId="3" fontId="5" fillId="0" borderId="53" xfId="0" applyNumberFormat="1" applyFont="1" applyBorder="1" applyAlignment="1">
      <alignment horizontal="right" vertical="center"/>
    </xf>
    <xf numFmtId="3" fontId="5" fillId="0" borderId="54" xfId="0" applyNumberFormat="1" applyFont="1" applyBorder="1" applyAlignment="1">
      <alignment horizontal="right" vertical="center"/>
    </xf>
    <xf numFmtId="3" fontId="5" fillId="0" borderId="55" xfId="0" applyNumberFormat="1" applyFont="1" applyBorder="1" applyAlignment="1">
      <alignment horizontal="right" vertical="center"/>
    </xf>
    <xf numFmtId="3" fontId="5" fillId="0" borderId="56" xfId="0" applyNumberFormat="1" applyFont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 shrinkToFit="1"/>
    </xf>
    <xf numFmtId="3" fontId="5" fillId="0" borderId="54" xfId="0" applyNumberFormat="1" applyFont="1" applyBorder="1" applyAlignment="1">
      <alignment horizontal="right" vertical="center" shrinkToFit="1"/>
    </xf>
    <xf numFmtId="3" fontId="5" fillId="0" borderId="58" xfId="0" applyNumberFormat="1" applyFont="1" applyBorder="1" applyAlignment="1">
      <alignment horizontal="right" vertical="center" shrinkToFit="1"/>
    </xf>
    <xf numFmtId="3" fontId="5" fillId="0" borderId="55" xfId="0" applyNumberFormat="1" applyFont="1" applyBorder="1" applyAlignment="1">
      <alignment horizontal="right" vertical="center" shrinkToFit="1"/>
    </xf>
    <xf numFmtId="3" fontId="5" fillId="0" borderId="56" xfId="0" applyNumberFormat="1" applyFont="1" applyBorder="1" applyAlignment="1">
      <alignment horizontal="right" vertical="center" shrinkToFit="1"/>
    </xf>
    <xf numFmtId="3" fontId="5" fillId="0" borderId="58" xfId="0" applyNumberFormat="1" applyFont="1" applyBorder="1" applyAlignment="1">
      <alignment horizontal="right" vertical="center"/>
    </xf>
    <xf numFmtId="3" fontId="5" fillId="0" borderId="53" xfId="0" applyNumberFormat="1" applyFont="1" applyBorder="1" applyAlignment="1">
      <alignment horizontal="right" vertical="center" shrinkToFit="1"/>
    </xf>
    <xf numFmtId="3" fontId="5" fillId="0" borderId="59" xfId="0" applyNumberFormat="1" applyFont="1" applyBorder="1" applyAlignment="1">
      <alignment horizontal="right" vertic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right" vertical="center" shrinkToFit="1"/>
    </xf>
    <xf numFmtId="3" fontId="5" fillId="0" borderId="60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 shrinkToFit="1"/>
    </xf>
    <xf numFmtId="3" fontId="5" fillId="0" borderId="61" xfId="0" applyNumberFormat="1" applyFont="1" applyBorder="1" applyAlignment="1">
      <alignment horizontal="right" vertical="center" shrinkToFit="1"/>
    </xf>
    <xf numFmtId="3" fontId="5" fillId="0" borderId="62" xfId="0" applyNumberFormat="1" applyFont="1" applyBorder="1" applyAlignment="1">
      <alignment horizontal="right" vertical="center" shrinkToFit="1"/>
    </xf>
    <xf numFmtId="3" fontId="5" fillId="0" borderId="1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5" fillId="0" borderId="38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0" borderId="43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3" fontId="5" fillId="0" borderId="47" xfId="0" applyNumberFormat="1" applyFont="1" applyBorder="1" applyAlignment="1">
      <alignment vertical="center"/>
    </xf>
    <xf numFmtId="3" fontId="5" fillId="0" borderId="48" xfId="0" applyNumberFormat="1" applyFont="1" applyBorder="1" applyAlignment="1">
      <alignment vertical="center"/>
    </xf>
    <xf numFmtId="3" fontId="5" fillId="0" borderId="49" xfId="0" applyNumberFormat="1" applyFont="1" applyBorder="1" applyAlignment="1">
      <alignment vertical="center"/>
    </xf>
    <xf numFmtId="3" fontId="5" fillId="0" borderId="50" xfId="0" applyNumberFormat="1" applyFont="1" applyBorder="1" applyAlignment="1">
      <alignment vertical="center"/>
    </xf>
    <xf numFmtId="3" fontId="5" fillId="0" borderId="63" xfId="0" applyNumberFormat="1" applyFont="1" applyBorder="1" applyAlignment="1">
      <alignment horizontal="right" vertical="center" shrinkToFit="1"/>
    </xf>
    <xf numFmtId="3" fontId="5" fillId="0" borderId="32" xfId="0" applyNumberFormat="1" applyFont="1" applyBorder="1" applyAlignment="1">
      <alignment horizontal="right" vertical="center" shrinkToFit="1"/>
    </xf>
    <xf numFmtId="3" fontId="5" fillId="0" borderId="3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 shrinkToFit="1"/>
    </xf>
    <xf numFmtId="3" fontId="5" fillId="0" borderId="15" xfId="0" applyNumberFormat="1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right" vertical="center" shrinkToFit="1"/>
    </xf>
    <xf numFmtId="3" fontId="5" fillId="0" borderId="64" xfId="0" applyNumberFormat="1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center" vertical="center"/>
    </xf>
    <xf numFmtId="0" fontId="5" fillId="0" borderId="8" xfId="2" applyFont="1" applyFill="1" applyBorder="1"/>
    <xf numFmtId="0" fontId="5" fillId="0" borderId="49" xfId="2" applyFont="1" applyBorder="1" applyAlignment="1" applyProtection="1">
      <alignment horizontal="distributed" vertical="center" justifyLastLine="1" shrinkToFit="1"/>
      <protection locked="0"/>
    </xf>
    <xf numFmtId="3" fontId="5" fillId="0" borderId="8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/>
    </xf>
    <xf numFmtId="3" fontId="5" fillId="0" borderId="34" xfId="0" applyNumberFormat="1" applyFont="1" applyBorder="1" applyAlignment="1">
      <alignment horizontal="center" vertical="center" shrinkToFit="1"/>
    </xf>
    <xf numFmtId="3" fontId="12" fillId="0" borderId="39" xfId="0" applyNumberFormat="1" applyFont="1" applyBorder="1" applyAlignment="1">
      <alignment horizontal="left" vertical="center" wrapText="1"/>
    </xf>
    <xf numFmtId="3" fontId="13" fillId="0" borderId="38" xfId="0" applyNumberFormat="1" applyFont="1" applyBorder="1" applyAlignment="1">
      <alignment horizontal="left" vertical="center" wrapText="1"/>
    </xf>
    <xf numFmtId="3" fontId="12" fillId="0" borderId="35" xfId="0" applyNumberFormat="1" applyFont="1" applyBorder="1" applyAlignment="1">
      <alignment horizontal="left" vertical="center" wrapText="1"/>
    </xf>
    <xf numFmtId="3" fontId="13" fillId="0" borderId="34" xfId="0" applyNumberFormat="1" applyFont="1" applyBorder="1" applyAlignment="1">
      <alignment horizontal="left" vertical="center" wrapText="1"/>
    </xf>
    <xf numFmtId="38" fontId="5" fillId="2" borderId="30" xfId="3" applyFont="1" applyFill="1" applyBorder="1" applyAlignment="1">
      <alignment vertical="center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24" xfId="2" applyFont="1" applyBorder="1" applyAlignment="1" applyProtection="1">
      <alignment vertical="center"/>
      <protection locked="0"/>
    </xf>
    <xf numFmtId="3" fontId="8" fillId="0" borderId="33" xfId="0" applyNumberFormat="1" applyFont="1" applyBorder="1" applyAlignment="1">
      <alignment horizontal="center" vertical="center" wrapText="1"/>
    </xf>
    <xf numFmtId="3" fontId="13" fillId="0" borderId="33" xfId="0" applyNumberFormat="1" applyFont="1" applyBorder="1" applyAlignment="1">
      <alignment horizontal="center" vertical="center" wrapText="1" shrinkToFit="1"/>
    </xf>
    <xf numFmtId="178" fontId="5" fillId="2" borderId="30" xfId="1" applyNumberFormat="1" applyFont="1" applyFill="1" applyBorder="1" applyAlignment="1">
      <alignment horizontal="right" vertical="center" wrapText="1"/>
    </xf>
    <xf numFmtId="38" fontId="5" fillId="0" borderId="30" xfId="1" applyFont="1" applyFill="1" applyBorder="1" applyAlignment="1">
      <alignment vertical="center" shrinkToFit="1"/>
    </xf>
    <xf numFmtId="38" fontId="5" fillId="0" borderId="31" xfId="1" applyFont="1" applyFill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5" xfId="0" applyNumberFormat="1" applyFont="1" applyBorder="1" applyAlignment="1">
      <alignment horizontal="right" vertical="center"/>
    </xf>
    <xf numFmtId="3" fontId="5" fillId="0" borderId="66" xfId="0" applyNumberFormat="1" applyFont="1" applyBorder="1" applyAlignment="1">
      <alignment horizontal="right" vertical="center"/>
    </xf>
    <xf numFmtId="3" fontId="5" fillId="0" borderId="67" xfId="0" applyNumberFormat="1" applyFont="1" applyBorder="1" applyAlignment="1">
      <alignment horizontal="right" vertical="center"/>
    </xf>
    <xf numFmtId="3" fontId="5" fillId="0" borderId="65" xfId="0" applyNumberFormat="1" applyFont="1" applyBorder="1" applyAlignment="1">
      <alignment horizontal="right" vertical="center" shrinkToFit="1"/>
    </xf>
    <xf numFmtId="3" fontId="5" fillId="0" borderId="68" xfId="0" applyNumberFormat="1" applyFont="1" applyBorder="1" applyAlignment="1">
      <alignment horizontal="right" vertical="center" shrinkToFit="1"/>
    </xf>
    <xf numFmtId="3" fontId="5" fillId="0" borderId="66" xfId="0" applyNumberFormat="1" applyFont="1" applyBorder="1" applyAlignment="1">
      <alignment horizontal="right" vertical="center" shrinkToFit="1"/>
    </xf>
    <xf numFmtId="3" fontId="5" fillId="0" borderId="67" xfId="0" applyNumberFormat="1" applyFont="1" applyBorder="1" applyAlignment="1">
      <alignment horizontal="right" vertical="center" shrinkToFit="1"/>
    </xf>
    <xf numFmtId="3" fontId="5" fillId="0" borderId="68" xfId="0" applyNumberFormat="1" applyFont="1" applyBorder="1" applyAlignment="1">
      <alignment horizontal="right" vertical="center"/>
    </xf>
    <xf numFmtId="3" fontId="5" fillId="0" borderId="66" xfId="0" applyNumberFormat="1" applyFont="1" applyBorder="1" applyAlignment="1">
      <alignment horizontal="center" vertical="center"/>
    </xf>
    <xf numFmtId="0" fontId="5" fillId="0" borderId="8" xfId="2" applyFont="1" applyFill="1" applyBorder="1" applyAlignment="1">
      <alignment horizontal="distributed" vertical="center"/>
    </xf>
    <xf numFmtId="0" fontId="5" fillId="0" borderId="24" xfId="2" applyFont="1" applyFill="1" applyBorder="1" applyAlignment="1">
      <alignment horizontal="distributed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center" vertical="center"/>
    </xf>
    <xf numFmtId="38" fontId="5" fillId="0" borderId="34" xfId="1" applyFont="1" applyBorder="1" applyAlignment="1">
      <alignment vertical="center" shrinkToFit="1"/>
    </xf>
    <xf numFmtId="38" fontId="5" fillId="0" borderId="63" xfId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shrinkToFit="1"/>
    </xf>
    <xf numFmtId="38" fontId="5" fillId="2" borderId="69" xfId="4" applyNumberFormat="1" applyFont="1" applyFill="1" applyBorder="1" applyAlignment="1">
      <alignment horizontal="right" vertical="center"/>
    </xf>
    <xf numFmtId="3" fontId="5" fillId="0" borderId="70" xfId="0" applyNumberFormat="1" applyFont="1" applyBorder="1" applyAlignment="1">
      <alignment horizontal="right" vertical="center" shrinkToFit="1"/>
    </xf>
    <xf numFmtId="3" fontId="5" fillId="0" borderId="72" xfId="0" applyNumberFormat="1" applyFont="1" applyBorder="1" applyAlignment="1">
      <alignment horizontal="right" vertical="center" shrinkToFit="1"/>
    </xf>
    <xf numFmtId="3" fontId="5" fillId="0" borderId="73" xfId="0" applyNumberFormat="1" applyFont="1" applyBorder="1" applyAlignment="1">
      <alignment horizontal="right" vertical="center" shrinkToFit="1"/>
    </xf>
    <xf numFmtId="38" fontId="5" fillId="0" borderId="74" xfId="1" applyFont="1" applyBorder="1" applyAlignment="1">
      <alignment vertical="center" shrinkToFit="1"/>
    </xf>
    <xf numFmtId="3" fontId="5" fillId="0" borderId="71" xfId="0" applyNumberFormat="1" applyFont="1" applyBorder="1" applyAlignment="1">
      <alignment horizontal="right" vertical="center" shrinkToFit="1"/>
    </xf>
    <xf numFmtId="3" fontId="5" fillId="0" borderId="75" xfId="0" applyNumberFormat="1" applyFont="1" applyBorder="1" applyAlignment="1">
      <alignment horizontal="right" vertical="center" shrinkToFit="1"/>
    </xf>
    <xf numFmtId="3" fontId="5" fillId="0" borderId="76" xfId="0" applyNumberFormat="1" applyFont="1" applyBorder="1" applyAlignment="1">
      <alignment horizontal="right" vertical="center" shrinkToFit="1"/>
    </xf>
    <xf numFmtId="179" fontId="5" fillId="0" borderId="70" xfId="1" applyNumberFormat="1" applyFont="1" applyBorder="1" applyAlignment="1">
      <alignment vertical="center" shrinkToFit="1"/>
    </xf>
    <xf numFmtId="3" fontId="5" fillId="0" borderId="77" xfId="0" applyNumberFormat="1" applyFont="1" applyBorder="1" applyAlignment="1">
      <alignment horizontal="right" vertical="center" shrinkToFit="1"/>
    </xf>
    <xf numFmtId="3" fontId="5" fillId="0" borderId="78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right"/>
    </xf>
    <xf numFmtId="0" fontId="10" fillId="0" borderId="0" xfId="0" applyFont="1"/>
    <xf numFmtId="1" fontId="10" fillId="0" borderId="0" xfId="0" applyNumberFormat="1" applyFont="1" applyAlignment="1">
      <alignment shrinkToFit="1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38" fontId="10" fillId="0" borderId="0" xfId="1" applyFont="1" applyBorder="1" applyAlignment="1">
      <alignment horizontal="right" vertical="center" shrinkToFit="1"/>
    </xf>
    <xf numFmtId="0" fontId="10" fillId="0" borderId="31" xfId="0" applyFont="1" applyBorder="1" applyAlignment="1">
      <alignment horizontal="centerContinuous" vertical="center"/>
    </xf>
    <xf numFmtId="0" fontId="10" fillId="0" borderId="61" xfId="0" applyFont="1" applyBorder="1" applyAlignment="1">
      <alignment horizontal="centerContinuous" vertical="center"/>
    </xf>
    <xf numFmtId="0" fontId="10" fillId="0" borderId="61" xfId="0" applyFont="1" applyBorder="1" applyAlignment="1">
      <alignment horizontal="centerContinuous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 wrapText="1"/>
    </xf>
    <xf numFmtId="38" fontId="10" fillId="0" borderId="61" xfId="1" applyFont="1" applyBorder="1" applyAlignment="1">
      <alignment horizontal="right" vertical="center"/>
    </xf>
    <xf numFmtId="0" fontId="10" fillId="0" borderId="61" xfId="0" applyFont="1" applyBorder="1" applyAlignment="1">
      <alignment horizontal="center" vertical="center"/>
    </xf>
    <xf numFmtId="49" fontId="10" fillId="0" borderId="61" xfId="0" applyNumberFormat="1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wrapText="1"/>
    </xf>
    <xf numFmtId="38" fontId="10" fillId="0" borderId="61" xfId="1" applyFont="1" applyBorder="1" applyAlignment="1">
      <alignment horizontal="right" vertical="center" shrinkToFit="1"/>
    </xf>
    <xf numFmtId="38" fontId="10" fillId="0" borderId="32" xfId="1" applyFont="1" applyBorder="1" applyAlignment="1">
      <alignment horizontal="right" vertical="center" shrinkToFit="1"/>
    </xf>
    <xf numFmtId="38" fontId="10" fillId="0" borderId="0" xfId="1" applyFont="1"/>
    <xf numFmtId="0" fontId="10" fillId="0" borderId="5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0" fillId="0" borderId="6" xfId="0" applyFont="1" applyBorder="1" applyAlignment="1">
      <alignment horizontal="centerContinuous"/>
    </xf>
    <xf numFmtId="0" fontId="10" fillId="0" borderId="5" xfId="0" applyFont="1" applyBorder="1"/>
    <xf numFmtId="0" fontId="10" fillId="0" borderId="3" xfId="0" applyFont="1" applyBorder="1"/>
    <xf numFmtId="0" fontId="10" fillId="0" borderId="3" xfId="0" applyFont="1" applyBorder="1" applyAlignment="1">
      <alignment shrinkToFit="1"/>
    </xf>
    <xf numFmtId="38" fontId="10" fillId="0" borderId="3" xfId="1" applyFont="1" applyBorder="1"/>
    <xf numFmtId="0" fontId="10" fillId="0" borderId="6" xfId="0" applyFont="1" applyBorder="1"/>
    <xf numFmtId="0" fontId="10" fillId="0" borderId="53" xfId="0" applyFont="1" applyBorder="1" applyAlignment="1">
      <alignment horizontal="centerContinuous"/>
    </xf>
    <xf numFmtId="0" fontId="10" fillId="0" borderId="59" xfId="0" applyFont="1" applyBorder="1" applyAlignment="1">
      <alignment horizontal="centerContinuous"/>
    </xf>
    <xf numFmtId="0" fontId="10" fillId="0" borderId="57" xfId="0" applyFont="1" applyBorder="1" applyAlignment="1">
      <alignment horizontal="centerContinuous"/>
    </xf>
    <xf numFmtId="0" fontId="10" fillId="0" borderId="59" xfId="0" applyFont="1" applyBorder="1"/>
    <xf numFmtId="0" fontId="10" fillId="0" borderId="59" xfId="0" applyFont="1" applyBorder="1" applyAlignment="1">
      <alignment shrinkToFit="1"/>
    </xf>
    <xf numFmtId="38" fontId="10" fillId="0" borderId="59" xfId="1" applyFont="1" applyBorder="1"/>
    <xf numFmtId="38" fontId="10" fillId="0" borderId="57" xfId="1" applyFont="1" applyBorder="1"/>
    <xf numFmtId="0" fontId="10" fillId="0" borderId="41" xfId="0" applyFont="1" applyBorder="1" applyAlignment="1">
      <alignment horizontal="centerContinuous"/>
    </xf>
    <xf numFmtId="0" fontId="10" fillId="0" borderId="52" xfId="0" applyFont="1" applyBorder="1" applyAlignment="1">
      <alignment horizontal="centerContinuous"/>
    </xf>
    <xf numFmtId="0" fontId="10" fillId="0" borderId="45" xfId="0" applyFont="1" applyBorder="1" applyAlignment="1">
      <alignment horizontal="centerContinuous"/>
    </xf>
    <xf numFmtId="0" fontId="10" fillId="0" borderId="52" xfId="0" applyFont="1" applyBorder="1"/>
    <xf numFmtId="0" fontId="10" fillId="0" borderId="52" xfId="0" applyFont="1" applyBorder="1" applyAlignment="1">
      <alignment shrinkToFit="1"/>
    </xf>
    <xf numFmtId="38" fontId="10" fillId="0" borderId="52" xfId="1" applyFont="1" applyBorder="1"/>
    <xf numFmtId="38" fontId="10" fillId="0" borderId="45" xfId="1" applyFont="1" applyBorder="1"/>
    <xf numFmtId="0" fontId="10" fillId="0" borderId="8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9" xfId="0" applyFont="1" applyBorder="1" applyAlignment="1">
      <alignment horizontal="centerContinuous"/>
    </xf>
    <xf numFmtId="38" fontId="10" fillId="0" borderId="0" xfId="1" applyFont="1" applyBorder="1"/>
    <xf numFmtId="38" fontId="10" fillId="0" borderId="9" xfId="1" applyFont="1" applyBorder="1"/>
    <xf numFmtId="0" fontId="10" fillId="0" borderId="47" xfId="0" applyFont="1" applyBorder="1" applyAlignment="1">
      <alignment horizontal="centerContinuous"/>
    </xf>
    <xf numFmtId="0" fontId="10" fillId="0" borderId="60" xfId="0" applyFont="1" applyBorder="1" applyAlignment="1">
      <alignment horizontal="centerContinuous"/>
    </xf>
    <xf numFmtId="0" fontId="10" fillId="0" borderId="79" xfId="0" applyFont="1" applyBorder="1" applyAlignment="1">
      <alignment horizontal="centerContinuous"/>
    </xf>
    <xf numFmtId="0" fontId="10" fillId="0" borderId="60" xfId="0" applyFont="1" applyBorder="1"/>
    <xf numFmtId="0" fontId="10" fillId="0" borderId="60" xfId="0" applyFont="1" applyBorder="1" applyAlignment="1">
      <alignment shrinkToFit="1"/>
    </xf>
    <xf numFmtId="38" fontId="10" fillId="0" borderId="60" xfId="1" applyFont="1" applyBorder="1"/>
    <xf numFmtId="38" fontId="10" fillId="0" borderId="79" xfId="1" applyFont="1" applyBorder="1"/>
    <xf numFmtId="1" fontId="5" fillId="0" borderId="0" xfId="0" applyNumberFormat="1" applyFont="1" applyAlignment="1">
      <alignment shrinkToFit="1"/>
    </xf>
    <xf numFmtId="176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shrinkToFit="1"/>
    </xf>
    <xf numFmtId="0" fontId="6" fillId="0" borderId="0" xfId="0" applyFont="1" applyAlignment="1">
      <alignment horizontal="center"/>
    </xf>
    <xf numFmtId="0" fontId="5" fillId="0" borderId="1" xfId="2" applyFont="1" applyBorder="1" applyAlignment="1" applyProtection="1">
      <alignment horizontal="distributed" vertical="center"/>
      <protection locked="0"/>
    </xf>
    <xf numFmtId="0" fontId="5" fillId="0" borderId="2" xfId="2" applyFont="1" applyBorder="1"/>
    <xf numFmtId="0" fontId="10" fillId="0" borderId="70" xfId="0" applyFont="1" applyBorder="1" applyAlignment="1">
      <alignment horizontal="distributed" vertical="center"/>
    </xf>
    <xf numFmtId="0" fontId="10" fillId="0" borderId="71" xfId="0" applyFont="1" applyBorder="1" applyAlignment="1">
      <alignment horizontal="distributed" vertical="center"/>
    </xf>
    <xf numFmtId="0" fontId="5" fillId="0" borderId="31" xfId="2" applyFont="1" applyBorder="1" applyAlignment="1" applyProtection="1">
      <alignment horizontal="distributed" vertical="center"/>
      <protection locked="0"/>
    </xf>
    <xf numFmtId="0" fontId="5" fillId="0" borderId="32" xfId="2" applyFont="1" applyBorder="1"/>
    <xf numFmtId="0" fontId="5" fillId="0" borderId="24" xfId="2" applyFont="1" applyBorder="1" applyAlignment="1" applyProtection="1">
      <alignment horizontal="distributed" vertical="center"/>
      <protection locked="0"/>
    </xf>
    <xf numFmtId="0" fontId="5" fillId="0" borderId="25" xfId="2" applyFont="1" applyBorder="1"/>
    <xf numFmtId="38" fontId="5" fillId="2" borderId="7" xfId="3" applyFont="1" applyFill="1" applyBorder="1" applyAlignment="1">
      <alignment horizontal="right" vertical="center"/>
    </xf>
    <xf numFmtId="38" fontId="5" fillId="2" borderId="10" xfId="3" applyFont="1" applyFill="1" applyBorder="1" applyAlignment="1">
      <alignment horizontal="right" vertical="center"/>
    </xf>
    <xf numFmtId="38" fontId="5" fillId="2" borderId="23" xfId="3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0" fontId="5" fillId="0" borderId="8" xfId="2" applyFont="1" applyBorder="1" applyAlignment="1" applyProtection="1">
      <alignment horizontal="distributed" vertical="center"/>
      <protection locked="0"/>
    </xf>
    <xf numFmtId="0" fontId="5" fillId="0" borderId="9" xfId="2" applyFont="1" applyBorder="1"/>
    <xf numFmtId="38" fontId="5" fillId="0" borderId="11" xfId="1" applyFont="1" applyBorder="1" applyAlignment="1">
      <alignment horizontal="center" vertical="top" textRotation="255" shrinkToFit="1"/>
    </xf>
    <xf numFmtId="38" fontId="5" fillId="0" borderId="12" xfId="1" applyFont="1" applyBorder="1" applyAlignment="1">
      <alignment horizontal="center" vertical="top" textRotation="255"/>
    </xf>
    <xf numFmtId="0" fontId="10" fillId="0" borderId="13" xfId="0" applyFont="1" applyBorder="1" applyAlignment="1">
      <alignment horizontal="center" vertical="top" textRotation="255" wrapText="1"/>
    </xf>
    <xf numFmtId="0" fontId="10" fillId="0" borderId="12" xfId="0" applyFont="1" applyBorder="1" applyAlignment="1">
      <alignment horizontal="center" vertical="top" textRotation="255" wrapText="1"/>
    </xf>
    <xf numFmtId="0" fontId="10" fillId="0" borderId="14" xfId="0" applyFont="1" applyBorder="1" applyAlignment="1">
      <alignment horizontal="center" vertical="top" textRotation="255" wrapText="1"/>
    </xf>
    <xf numFmtId="0" fontId="10" fillId="0" borderId="15" xfId="0" applyFont="1" applyBorder="1" applyAlignment="1">
      <alignment horizontal="center" vertical="top" textRotation="255" wrapText="1"/>
    </xf>
    <xf numFmtId="0" fontId="9" fillId="0" borderId="13" xfId="0" applyFont="1" applyBorder="1" applyAlignment="1">
      <alignment horizontal="center" vertical="top" textRotation="255" wrapText="1" shrinkToFit="1"/>
    </xf>
    <xf numFmtId="0" fontId="9" fillId="0" borderId="12" xfId="0" applyFont="1" applyBorder="1" applyAlignment="1">
      <alignment horizontal="center" vertical="top" textRotation="255" wrapText="1" shrinkToFit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176" fontId="5" fillId="2" borderId="7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2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5" fillId="0" borderId="7" xfId="1" applyNumberFormat="1" applyFont="1" applyFill="1" applyBorder="1" applyAlignment="1">
      <alignment horizontal="center" vertical="top" textRotation="255"/>
    </xf>
    <xf numFmtId="1" fontId="5" fillId="0" borderId="10" xfId="1" applyNumberFormat="1" applyFont="1" applyFill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textRotation="255" wrapText="1" shrinkToFit="1"/>
    </xf>
    <xf numFmtId="0" fontId="9" fillId="0" borderId="10" xfId="0" applyFont="1" applyBorder="1" applyAlignment="1">
      <alignment horizontal="center" vertical="top" textRotation="255" wrapText="1" shrinkToFit="1"/>
    </xf>
    <xf numFmtId="38" fontId="5" fillId="0" borderId="12" xfId="1" applyFont="1" applyBorder="1" applyAlignment="1">
      <alignment horizontal="center" vertical="top" textRotation="255" shrinkToFit="1"/>
    </xf>
  </cellXfs>
  <cellStyles count="5">
    <cellStyle name="桁区切り" xfId="1" builtinId="6"/>
    <cellStyle name="桁区切り 4" xfId="3" xr:uid="{D801C6D2-62A1-4ABD-B452-040BDC4804C5}"/>
    <cellStyle name="標準" xfId="0" builtinId="0"/>
    <cellStyle name="標準_3図書館一覧2005" xfId="2" xr:uid="{A4F6C0C4-E0F0-41DE-8793-3C426252287E}"/>
    <cellStyle name="標準_TEST1" xfId="4" xr:uid="{E1F92D4F-4399-4C82-82AA-6BA48C419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2597-972C-4AD3-9E06-29536C60A95B}">
  <sheetPr transitionEvaluation="1" codeName="Result08"/>
  <dimension ref="A1:V144"/>
  <sheetViews>
    <sheetView showGridLines="0" showZero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1" x14ac:dyDescent="0.2"/>
  <cols>
    <col min="1" max="1" width="3.453125" style="4" customWidth="1"/>
    <col min="2" max="2" width="7.26953125" style="4" customWidth="1"/>
    <col min="3" max="3" width="5.6328125" style="4" customWidth="1"/>
    <col min="4" max="4" width="5.81640625" style="4" customWidth="1"/>
    <col min="5" max="5" width="4.90625" style="4" customWidth="1"/>
    <col min="6" max="6" width="4.453125" style="4" customWidth="1"/>
    <col min="7" max="7" width="3.08984375" style="4" customWidth="1"/>
    <col min="8" max="8" width="2.54296875" style="265" customWidth="1"/>
    <col min="9" max="10" width="6.08984375" style="5" customWidth="1"/>
    <col min="11" max="11" width="5.6328125" style="5" customWidth="1"/>
    <col min="12" max="13" width="5.1796875" style="5" customWidth="1"/>
    <col min="14" max="14" width="5.36328125" style="4" customWidth="1"/>
    <col min="15" max="15" width="3" style="5" customWidth="1"/>
    <col min="16" max="16" width="2.81640625" style="5" customWidth="1"/>
    <col min="17" max="17" width="4.6328125" style="5" customWidth="1"/>
    <col min="18" max="18" width="2.90625" style="5" customWidth="1"/>
    <col min="19" max="19" width="5.6328125" style="5" customWidth="1"/>
    <col min="20" max="20" width="1.81640625" style="266" customWidth="1"/>
    <col min="21" max="21" width="2.7265625" style="8" customWidth="1"/>
    <col min="22" max="22" width="9.453125" style="264" hidden="1" customWidth="1"/>
    <col min="23" max="16384" width="9" style="4"/>
  </cols>
  <sheetData>
    <row r="1" spans="1:22" ht="22.5" customHeight="1" x14ac:dyDescent="0.25">
      <c r="A1" s="1" t="s">
        <v>0</v>
      </c>
      <c r="B1" s="2"/>
      <c r="C1" s="3"/>
      <c r="D1" s="3"/>
      <c r="E1" s="3"/>
      <c r="F1" s="3"/>
      <c r="H1" s="4"/>
      <c r="K1" s="4"/>
      <c r="L1" s="4"/>
      <c r="P1" s="4"/>
      <c r="Q1" s="6"/>
      <c r="R1" s="6"/>
      <c r="S1" s="6"/>
      <c r="T1" s="7"/>
      <c r="V1" s="9"/>
    </row>
    <row r="2" spans="1:22" ht="11.5" customHeight="1" x14ac:dyDescent="0.2">
      <c r="A2" s="291" t="s">
        <v>1</v>
      </c>
      <c r="B2" s="292"/>
      <c r="C2" s="10" t="s">
        <v>2</v>
      </c>
      <c r="D2" s="11"/>
      <c r="E2" s="11"/>
      <c r="F2" s="11"/>
      <c r="G2" s="11"/>
      <c r="H2" s="12"/>
      <c r="I2" s="13" t="s">
        <v>3</v>
      </c>
      <c r="J2" s="14"/>
      <c r="K2" s="15"/>
      <c r="L2" s="15"/>
      <c r="M2" s="14"/>
      <c r="N2" s="15"/>
      <c r="O2" s="14"/>
      <c r="P2" s="16"/>
      <c r="Q2" s="17" t="s">
        <v>4</v>
      </c>
      <c r="R2" s="18"/>
      <c r="S2" s="19" t="s">
        <v>5</v>
      </c>
      <c r="T2" s="18"/>
      <c r="V2" s="297" t="s">
        <v>6</v>
      </c>
    </row>
    <row r="3" spans="1:22" x14ac:dyDescent="0.2">
      <c r="A3" s="293"/>
      <c r="B3" s="294"/>
      <c r="C3" s="20"/>
      <c r="D3" s="300" t="s">
        <v>7</v>
      </c>
      <c r="E3" s="301"/>
      <c r="F3" s="302" t="s">
        <v>8</v>
      </c>
      <c r="G3" s="303"/>
      <c r="H3" s="304" t="s">
        <v>9</v>
      </c>
      <c r="I3" s="21"/>
      <c r="J3" s="300" t="s">
        <v>7</v>
      </c>
      <c r="K3" s="306"/>
      <c r="L3" s="301"/>
      <c r="M3" s="306" t="s">
        <v>8</v>
      </c>
      <c r="N3" s="306"/>
      <c r="O3" s="301"/>
      <c r="P3" s="307" t="s">
        <v>10</v>
      </c>
      <c r="Q3" s="283" t="s">
        <v>11</v>
      </c>
      <c r="R3" s="309" t="s">
        <v>12</v>
      </c>
      <c r="S3" s="283" t="s">
        <v>5</v>
      </c>
      <c r="T3" s="284" t="s">
        <v>13</v>
      </c>
      <c r="V3" s="298"/>
    </row>
    <row r="4" spans="1:22" ht="25.5" customHeight="1" x14ac:dyDescent="0.2">
      <c r="A4" s="293"/>
      <c r="B4" s="294"/>
      <c r="C4" s="22" t="s">
        <v>14</v>
      </c>
      <c r="D4" s="22"/>
      <c r="E4" s="285" t="s">
        <v>15</v>
      </c>
      <c r="F4" s="23"/>
      <c r="G4" s="285" t="s">
        <v>16</v>
      </c>
      <c r="H4" s="305"/>
      <c r="I4" s="24" t="s">
        <v>14</v>
      </c>
      <c r="J4" s="25"/>
      <c r="K4" s="287" t="s">
        <v>16</v>
      </c>
      <c r="L4" s="285" t="s">
        <v>17</v>
      </c>
      <c r="M4" s="24"/>
      <c r="N4" s="287" t="s">
        <v>16</v>
      </c>
      <c r="O4" s="289" t="s">
        <v>18</v>
      </c>
      <c r="P4" s="308"/>
      <c r="Q4" s="283"/>
      <c r="R4" s="309"/>
      <c r="S4" s="283"/>
      <c r="T4" s="284"/>
      <c r="V4" s="298"/>
    </row>
    <row r="5" spans="1:22" ht="9" customHeight="1" x14ac:dyDescent="0.2">
      <c r="A5" s="293"/>
      <c r="B5" s="294"/>
      <c r="C5" s="22"/>
      <c r="D5" s="22"/>
      <c r="E5" s="286"/>
      <c r="F5" s="23"/>
      <c r="G5" s="286"/>
      <c r="H5" s="26" t="s">
        <v>19</v>
      </c>
      <c r="I5" s="24"/>
      <c r="J5" s="25"/>
      <c r="K5" s="288"/>
      <c r="L5" s="286"/>
      <c r="M5" s="24"/>
      <c r="N5" s="288"/>
      <c r="O5" s="290"/>
      <c r="P5" s="27" t="s">
        <v>20</v>
      </c>
      <c r="Q5" s="283"/>
      <c r="R5" s="309"/>
      <c r="S5" s="283"/>
      <c r="T5" s="284"/>
      <c r="V5" s="298"/>
    </row>
    <row r="6" spans="1:22" ht="9" customHeight="1" thickBot="1" x14ac:dyDescent="0.25">
      <c r="A6" s="295"/>
      <c r="B6" s="296"/>
      <c r="C6" s="28" t="s">
        <v>21</v>
      </c>
      <c r="D6" s="28" t="s">
        <v>22</v>
      </c>
      <c r="E6" s="29" t="s">
        <v>22</v>
      </c>
      <c r="F6" s="30" t="s">
        <v>22</v>
      </c>
      <c r="G6" s="29" t="s">
        <v>22</v>
      </c>
      <c r="H6" s="31" t="s">
        <v>23</v>
      </c>
      <c r="I6" s="32" t="s">
        <v>24</v>
      </c>
      <c r="J6" s="33" t="s">
        <v>24</v>
      </c>
      <c r="K6" s="34" t="s">
        <v>24</v>
      </c>
      <c r="L6" s="35" t="s">
        <v>24</v>
      </c>
      <c r="M6" s="34" t="s">
        <v>24</v>
      </c>
      <c r="N6" s="36" t="s">
        <v>24</v>
      </c>
      <c r="O6" s="35" t="s">
        <v>24</v>
      </c>
      <c r="P6" s="37" t="s">
        <v>24</v>
      </c>
      <c r="Q6" s="38" t="s">
        <v>24</v>
      </c>
      <c r="R6" s="39"/>
      <c r="S6" s="40" t="s">
        <v>22</v>
      </c>
      <c r="T6" s="41" t="s">
        <v>25</v>
      </c>
      <c r="U6" s="42"/>
      <c r="V6" s="299"/>
    </row>
    <row r="7" spans="1:22" ht="22.5" customHeight="1" thickTop="1" x14ac:dyDescent="0.2">
      <c r="A7" s="273" t="s">
        <v>59</v>
      </c>
      <c r="B7" s="274"/>
      <c r="C7" s="43">
        <f>D7+F7</f>
        <v>1060989</v>
      </c>
      <c r="D7" s="44">
        <v>1060989</v>
      </c>
      <c r="E7" s="45">
        <v>5167</v>
      </c>
      <c r="F7" s="46"/>
      <c r="G7" s="45"/>
      <c r="H7" s="47">
        <f>C7*100/V7</f>
        <v>53.690976634315113</v>
      </c>
      <c r="I7" s="48">
        <f>J7+M7</f>
        <v>88797</v>
      </c>
      <c r="J7" s="44">
        <v>88797</v>
      </c>
      <c r="K7" s="49">
        <v>46282</v>
      </c>
      <c r="L7" s="50"/>
      <c r="M7" s="48"/>
      <c r="N7" s="51"/>
      <c r="O7" s="50"/>
      <c r="P7" s="52">
        <f>I7/V7</f>
        <v>4.4935410755411027E-2</v>
      </c>
      <c r="Q7" s="53"/>
      <c r="R7" s="54"/>
      <c r="S7" s="55">
        <v>305941</v>
      </c>
      <c r="T7" s="56" t="s">
        <v>26</v>
      </c>
      <c r="U7" s="42"/>
      <c r="V7" s="57">
        <v>1976103</v>
      </c>
    </row>
    <row r="8" spans="1:22" ht="22.5" customHeight="1" x14ac:dyDescent="0.2">
      <c r="A8" s="271" t="s">
        <v>60</v>
      </c>
      <c r="B8" s="272"/>
      <c r="C8" s="58">
        <f>D8+F8</f>
        <v>29811</v>
      </c>
      <c r="D8" s="59">
        <v>29811</v>
      </c>
      <c r="E8" s="60">
        <v>3039</v>
      </c>
      <c r="F8" s="61">
        <v>0</v>
      </c>
      <c r="G8" s="60">
        <v>0</v>
      </c>
      <c r="H8" s="62">
        <f>C8*100/V8</f>
        <v>8.3034140064230222</v>
      </c>
      <c r="I8" s="63">
        <f t="shared" ref="I8:I71" si="0">J8+M8</f>
        <v>852909</v>
      </c>
      <c r="J8" s="64">
        <v>852909</v>
      </c>
      <c r="K8" s="65">
        <v>318653</v>
      </c>
      <c r="L8" s="66">
        <v>12298</v>
      </c>
      <c r="M8" s="63">
        <v>0</v>
      </c>
      <c r="N8" s="67">
        <v>0</v>
      </c>
      <c r="O8" s="66">
        <v>0</v>
      </c>
      <c r="P8" s="68">
        <f>(I8+I9)/V8</f>
        <v>4.2646196183510154</v>
      </c>
      <c r="Q8" s="64">
        <v>14821</v>
      </c>
      <c r="R8" s="66">
        <v>74</v>
      </c>
      <c r="S8" s="63">
        <v>292514</v>
      </c>
      <c r="T8" s="69" t="s">
        <v>26</v>
      </c>
      <c r="U8" s="42"/>
      <c r="V8" s="57">
        <v>359021</v>
      </c>
    </row>
    <row r="9" spans="1:22" ht="22.5" customHeight="1" x14ac:dyDescent="0.2">
      <c r="A9" s="271" t="s">
        <v>61</v>
      </c>
      <c r="B9" s="272"/>
      <c r="C9" s="58">
        <f>D9+F9</f>
        <v>17287</v>
      </c>
      <c r="D9" s="59">
        <v>14365</v>
      </c>
      <c r="E9" s="60">
        <v>2393</v>
      </c>
      <c r="F9" s="63">
        <v>2922</v>
      </c>
      <c r="G9" s="66">
        <v>382</v>
      </c>
      <c r="H9" s="47"/>
      <c r="I9" s="63">
        <f t="shared" si="0"/>
        <v>678179</v>
      </c>
      <c r="J9" s="64">
        <v>568269</v>
      </c>
      <c r="K9" s="65">
        <v>224791</v>
      </c>
      <c r="L9" s="66">
        <v>115</v>
      </c>
      <c r="M9" s="63">
        <v>109910</v>
      </c>
      <c r="N9" s="65">
        <v>29623</v>
      </c>
      <c r="O9" s="66">
        <v>0</v>
      </c>
      <c r="P9" s="70"/>
      <c r="Q9" s="64">
        <v>2601</v>
      </c>
      <c r="R9" s="66">
        <v>28</v>
      </c>
      <c r="S9" s="63" t="s">
        <v>27</v>
      </c>
      <c r="T9" s="69" t="s">
        <v>28</v>
      </c>
      <c r="U9" s="42"/>
      <c r="V9" s="71"/>
    </row>
    <row r="10" spans="1:22" ht="22.5" customHeight="1" x14ac:dyDescent="0.2">
      <c r="A10" s="267" t="s">
        <v>62</v>
      </c>
      <c r="B10" s="268"/>
      <c r="C10" s="72">
        <f t="shared" ref="C10:C73" si="1">D10+F10</f>
        <v>20994</v>
      </c>
      <c r="D10" s="73">
        <v>20994</v>
      </c>
      <c r="E10" s="74">
        <v>2146</v>
      </c>
      <c r="F10" s="75"/>
      <c r="G10" s="74"/>
      <c r="H10" s="62">
        <f>(C10+C11+C12+C13+C14+C15+C16+C17+C18+C19+C20)*100/V10</f>
        <v>21.077596073145298</v>
      </c>
      <c r="I10" s="76">
        <f t="shared" si="0"/>
        <v>601254</v>
      </c>
      <c r="J10" s="77">
        <v>601254</v>
      </c>
      <c r="K10" s="78">
        <v>197976</v>
      </c>
      <c r="L10" s="79">
        <v>29650</v>
      </c>
      <c r="M10" s="80"/>
      <c r="N10" s="81"/>
      <c r="O10" s="79"/>
      <c r="P10" s="68">
        <f>(I10+I11+I12+I13+I14+I15+I16+I17+I18+I19+I20)/V10</f>
        <v>6.426401146180388</v>
      </c>
      <c r="Q10" s="77">
        <v>22982</v>
      </c>
      <c r="R10" s="79">
        <v>51</v>
      </c>
      <c r="S10" s="80">
        <v>255963</v>
      </c>
      <c r="T10" s="82">
        <v>4</v>
      </c>
      <c r="U10" s="8" t="s">
        <v>29</v>
      </c>
      <c r="V10" s="278">
        <v>235914</v>
      </c>
    </row>
    <row r="11" spans="1:22" ht="22.5" customHeight="1" x14ac:dyDescent="0.2">
      <c r="A11" s="83"/>
      <c r="B11" s="84" t="s">
        <v>63</v>
      </c>
      <c r="C11" s="85">
        <f t="shared" si="1"/>
        <v>2860</v>
      </c>
      <c r="D11" s="86">
        <v>2860</v>
      </c>
      <c r="E11" s="87">
        <v>449</v>
      </c>
      <c r="F11" s="88"/>
      <c r="G11" s="87"/>
      <c r="H11" s="89"/>
      <c r="I11" s="90">
        <f t="shared" si="0"/>
        <v>74906</v>
      </c>
      <c r="J11" s="91">
        <v>74906</v>
      </c>
      <c r="K11" s="92">
        <v>32287</v>
      </c>
      <c r="L11" s="93">
        <v>345</v>
      </c>
      <c r="M11" s="94"/>
      <c r="N11" s="95"/>
      <c r="O11" s="93"/>
      <c r="P11" s="96"/>
      <c r="Q11" s="91"/>
      <c r="R11" s="93"/>
      <c r="S11" s="94">
        <v>21547</v>
      </c>
      <c r="T11" s="97">
        <v>3</v>
      </c>
      <c r="U11" s="42"/>
      <c r="V11" s="279"/>
    </row>
    <row r="12" spans="1:22" ht="22.5" customHeight="1" x14ac:dyDescent="0.2">
      <c r="A12" s="83"/>
      <c r="B12" s="84" t="s">
        <v>64</v>
      </c>
      <c r="C12" s="85">
        <f t="shared" si="1"/>
        <v>2007</v>
      </c>
      <c r="D12" s="86">
        <v>2007</v>
      </c>
      <c r="E12" s="87">
        <v>347</v>
      </c>
      <c r="F12" s="88"/>
      <c r="G12" s="87"/>
      <c r="H12" s="89"/>
      <c r="I12" s="90">
        <f t="shared" si="0"/>
        <v>72789</v>
      </c>
      <c r="J12" s="91">
        <v>72789</v>
      </c>
      <c r="K12" s="92">
        <v>36270</v>
      </c>
      <c r="L12" s="93">
        <v>259</v>
      </c>
      <c r="M12" s="94"/>
      <c r="N12" s="95"/>
      <c r="O12" s="93"/>
      <c r="P12" s="96"/>
      <c r="Q12" s="91"/>
      <c r="R12" s="93"/>
      <c r="S12" s="94">
        <v>18233</v>
      </c>
      <c r="T12" s="97">
        <v>3</v>
      </c>
      <c r="U12" s="42"/>
      <c r="V12" s="279"/>
    </row>
    <row r="13" spans="1:22" ht="22.5" customHeight="1" x14ac:dyDescent="0.2">
      <c r="A13" s="83"/>
      <c r="B13" s="84" t="s">
        <v>65</v>
      </c>
      <c r="C13" s="85">
        <f t="shared" si="1"/>
        <v>8219</v>
      </c>
      <c r="D13" s="86">
        <v>8219</v>
      </c>
      <c r="E13" s="87">
        <v>1200</v>
      </c>
      <c r="F13" s="88"/>
      <c r="G13" s="87"/>
      <c r="H13" s="89"/>
      <c r="I13" s="90">
        <f t="shared" si="0"/>
        <v>243571</v>
      </c>
      <c r="J13" s="91">
        <v>243571</v>
      </c>
      <c r="K13" s="92">
        <v>108846</v>
      </c>
      <c r="L13" s="93">
        <v>4979</v>
      </c>
      <c r="M13" s="94"/>
      <c r="N13" s="95"/>
      <c r="O13" s="93"/>
      <c r="P13" s="96"/>
      <c r="Q13" s="91"/>
      <c r="R13" s="93"/>
      <c r="S13" s="94">
        <v>58670</v>
      </c>
      <c r="T13" s="97">
        <v>3</v>
      </c>
      <c r="U13" s="42"/>
      <c r="V13" s="279"/>
    </row>
    <row r="14" spans="1:22" ht="22.5" customHeight="1" x14ac:dyDescent="0.2">
      <c r="A14" s="83"/>
      <c r="B14" s="84" t="s">
        <v>66</v>
      </c>
      <c r="C14" s="85">
        <f t="shared" si="1"/>
        <v>2023</v>
      </c>
      <c r="D14" s="86">
        <v>2023</v>
      </c>
      <c r="E14" s="87">
        <v>354</v>
      </c>
      <c r="F14" s="88"/>
      <c r="G14" s="87"/>
      <c r="H14" s="89"/>
      <c r="I14" s="90">
        <f t="shared" si="0"/>
        <v>71384</v>
      </c>
      <c r="J14" s="91">
        <v>71384</v>
      </c>
      <c r="K14" s="92">
        <v>32814</v>
      </c>
      <c r="L14" s="93">
        <v>387</v>
      </c>
      <c r="M14" s="94"/>
      <c r="N14" s="95"/>
      <c r="O14" s="93"/>
      <c r="P14" s="96"/>
      <c r="Q14" s="91"/>
      <c r="R14" s="93"/>
      <c r="S14" s="94">
        <v>18717</v>
      </c>
      <c r="T14" s="97">
        <v>3</v>
      </c>
      <c r="U14" s="42"/>
      <c r="V14" s="279"/>
    </row>
    <row r="15" spans="1:22" ht="22.5" customHeight="1" x14ac:dyDescent="0.2">
      <c r="A15" s="83"/>
      <c r="B15" s="84" t="s">
        <v>67</v>
      </c>
      <c r="C15" s="85">
        <f t="shared" si="1"/>
        <v>2157</v>
      </c>
      <c r="D15" s="86">
        <v>2157</v>
      </c>
      <c r="E15" s="87">
        <v>590</v>
      </c>
      <c r="F15" s="88"/>
      <c r="G15" s="87"/>
      <c r="H15" s="89"/>
      <c r="I15" s="90">
        <f t="shared" si="0"/>
        <v>92132</v>
      </c>
      <c r="J15" s="91">
        <v>92132</v>
      </c>
      <c r="K15" s="92">
        <v>50421</v>
      </c>
      <c r="L15" s="93">
        <v>718</v>
      </c>
      <c r="M15" s="94"/>
      <c r="N15" s="95"/>
      <c r="O15" s="93"/>
      <c r="P15" s="96"/>
      <c r="Q15" s="91"/>
      <c r="R15" s="93"/>
      <c r="S15" s="94">
        <v>21303</v>
      </c>
      <c r="T15" s="97">
        <v>3</v>
      </c>
      <c r="U15" s="42"/>
      <c r="V15" s="279"/>
    </row>
    <row r="16" spans="1:22" ht="22.5" customHeight="1" x14ac:dyDescent="0.2">
      <c r="A16" s="83"/>
      <c r="B16" s="84" t="s">
        <v>68</v>
      </c>
      <c r="C16" s="85">
        <f t="shared" si="1"/>
        <v>772</v>
      </c>
      <c r="D16" s="86">
        <v>772</v>
      </c>
      <c r="E16" s="87">
        <v>152</v>
      </c>
      <c r="F16" s="88"/>
      <c r="G16" s="87"/>
      <c r="H16" s="89"/>
      <c r="I16" s="90">
        <f t="shared" si="0"/>
        <v>39895</v>
      </c>
      <c r="J16" s="91">
        <v>39895</v>
      </c>
      <c r="K16" s="92">
        <v>19440</v>
      </c>
      <c r="L16" s="93">
        <v>116</v>
      </c>
      <c r="M16" s="94"/>
      <c r="N16" s="95"/>
      <c r="O16" s="93"/>
      <c r="P16" s="96"/>
      <c r="Q16" s="91"/>
      <c r="R16" s="93"/>
      <c r="S16" s="94">
        <v>10439</v>
      </c>
      <c r="T16" s="97">
        <v>3</v>
      </c>
      <c r="U16" s="42"/>
      <c r="V16" s="279"/>
    </row>
    <row r="17" spans="1:22" ht="22.5" customHeight="1" x14ac:dyDescent="0.2">
      <c r="A17" s="83"/>
      <c r="B17" s="84" t="s">
        <v>69</v>
      </c>
      <c r="C17" s="85">
        <f t="shared" si="1"/>
        <v>2044</v>
      </c>
      <c r="D17" s="86">
        <v>2044</v>
      </c>
      <c r="E17" s="87">
        <v>474</v>
      </c>
      <c r="F17" s="88"/>
      <c r="G17" s="87"/>
      <c r="H17" s="89"/>
      <c r="I17" s="90">
        <f t="shared" si="0"/>
        <v>76717</v>
      </c>
      <c r="J17" s="91">
        <v>76717</v>
      </c>
      <c r="K17" s="92">
        <v>36359</v>
      </c>
      <c r="L17" s="93">
        <v>262</v>
      </c>
      <c r="M17" s="94"/>
      <c r="N17" s="95"/>
      <c r="O17" s="93"/>
      <c r="P17" s="96"/>
      <c r="Q17" s="91"/>
      <c r="R17" s="93"/>
      <c r="S17" s="94">
        <v>19713</v>
      </c>
      <c r="T17" s="97">
        <v>3</v>
      </c>
      <c r="U17" s="42"/>
      <c r="V17" s="279"/>
    </row>
    <row r="18" spans="1:22" ht="22.5" customHeight="1" x14ac:dyDescent="0.2">
      <c r="A18" s="83"/>
      <c r="B18" s="84" t="s">
        <v>70</v>
      </c>
      <c r="C18" s="85">
        <f t="shared" si="1"/>
        <v>3163</v>
      </c>
      <c r="D18" s="86">
        <v>3163</v>
      </c>
      <c r="E18" s="87">
        <v>544</v>
      </c>
      <c r="F18" s="88"/>
      <c r="G18" s="87"/>
      <c r="H18" s="89"/>
      <c r="I18" s="90">
        <f t="shared" si="0"/>
        <v>84261</v>
      </c>
      <c r="J18" s="91">
        <v>84261</v>
      </c>
      <c r="K18" s="92">
        <v>36315</v>
      </c>
      <c r="L18" s="93">
        <v>328</v>
      </c>
      <c r="M18" s="94"/>
      <c r="N18" s="95"/>
      <c r="O18" s="93"/>
      <c r="P18" s="96"/>
      <c r="Q18" s="91"/>
      <c r="R18" s="93"/>
      <c r="S18" s="94">
        <v>21368</v>
      </c>
      <c r="T18" s="97">
        <v>3</v>
      </c>
      <c r="U18" s="42"/>
      <c r="V18" s="279"/>
    </row>
    <row r="19" spans="1:22" ht="22.5" customHeight="1" x14ac:dyDescent="0.2">
      <c r="A19" s="83"/>
      <c r="B19" s="84" t="s">
        <v>71</v>
      </c>
      <c r="C19" s="85">
        <f>D19+F19</f>
        <v>3457</v>
      </c>
      <c r="D19" s="86">
        <v>3457</v>
      </c>
      <c r="E19" s="87">
        <v>478</v>
      </c>
      <c r="F19" s="88"/>
      <c r="G19" s="87"/>
      <c r="H19" s="89"/>
      <c r="I19" s="90">
        <f t="shared" si="0"/>
        <v>89675</v>
      </c>
      <c r="J19" s="91">
        <v>89675</v>
      </c>
      <c r="K19" s="92">
        <v>37301</v>
      </c>
      <c r="L19" s="93">
        <v>620</v>
      </c>
      <c r="M19" s="94"/>
      <c r="N19" s="95"/>
      <c r="O19" s="93"/>
      <c r="P19" s="96"/>
      <c r="Q19" s="91"/>
      <c r="R19" s="93"/>
      <c r="S19" s="94">
        <v>21794</v>
      </c>
      <c r="T19" s="97">
        <v>4</v>
      </c>
      <c r="U19" s="8" t="s">
        <v>29</v>
      </c>
      <c r="V19" s="279"/>
    </row>
    <row r="20" spans="1:22" ht="22.5" customHeight="1" x14ac:dyDescent="0.2">
      <c r="A20" s="98"/>
      <c r="B20" s="84" t="s">
        <v>72</v>
      </c>
      <c r="C20" s="99">
        <f t="shared" si="1"/>
        <v>2029</v>
      </c>
      <c r="D20" s="100">
        <v>2029</v>
      </c>
      <c r="E20" s="101">
        <v>313</v>
      </c>
      <c r="F20" s="102"/>
      <c r="G20" s="101"/>
      <c r="H20" s="47"/>
      <c r="I20" s="48">
        <f t="shared" si="0"/>
        <v>69494</v>
      </c>
      <c r="J20" s="103">
        <v>69494</v>
      </c>
      <c r="K20" s="104">
        <v>29780</v>
      </c>
      <c r="L20" s="105">
        <v>659</v>
      </c>
      <c r="M20" s="106"/>
      <c r="N20" s="107"/>
      <c r="O20" s="105"/>
      <c r="P20" s="70"/>
      <c r="Q20" s="103"/>
      <c r="R20" s="105"/>
      <c r="S20" s="106">
        <v>33264</v>
      </c>
      <c r="T20" s="108">
        <v>4</v>
      </c>
      <c r="U20" s="8" t="s">
        <v>29</v>
      </c>
      <c r="V20" s="280"/>
    </row>
    <row r="21" spans="1:22" ht="22.5" customHeight="1" x14ac:dyDescent="0.2">
      <c r="A21" s="271" t="s">
        <v>73</v>
      </c>
      <c r="B21" s="272"/>
      <c r="C21" s="58">
        <f>D21+F21</f>
        <v>15495</v>
      </c>
      <c r="D21" s="64">
        <v>15290</v>
      </c>
      <c r="E21" s="60">
        <v>1367</v>
      </c>
      <c r="F21" s="61">
        <v>205</v>
      </c>
      <c r="G21" s="60">
        <v>7</v>
      </c>
      <c r="H21" s="62">
        <f>(C21+C22+C23)*100/V21</f>
        <v>15.541756719683638</v>
      </c>
      <c r="I21" s="63">
        <f t="shared" si="0"/>
        <v>304084</v>
      </c>
      <c r="J21" s="64">
        <v>294567</v>
      </c>
      <c r="K21" s="65">
        <v>109646</v>
      </c>
      <c r="L21" s="66"/>
      <c r="M21" s="63">
        <v>9517</v>
      </c>
      <c r="N21" s="67">
        <v>1574</v>
      </c>
      <c r="O21" s="66"/>
      <c r="P21" s="68">
        <f>(I21+I22+I23+I24)/V21</f>
        <v>4.0276683015610679</v>
      </c>
      <c r="Q21" s="64">
        <v>7686</v>
      </c>
      <c r="R21" s="66">
        <v>96</v>
      </c>
      <c r="S21" s="63"/>
      <c r="T21" s="69" t="s">
        <v>28</v>
      </c>
      <c r="U21" s="42"/>
      <c r="V21" s="278">
        <v>149449</v>
      </c>
    </row>
    <row r="22" spans="1:22" ht="22.5" customHeight="1" x14ac:dyDescent="0.2">
      <c r="A22" s="271" t="s">
        <v>74</v>
      </c>
      <c r="B22" s="272"/>
      <c r="C22" s="58">
        <f>D22+F22</f>
        <v>4593</v>
      </c>
      <c r="D22" s="59">
        <v>4593</v>
      </c>
      <c r="E22" s="60">
        <v>1018</v>
      </c>
      <c r="F22" s="61" t="s">
        <v>30</v>
      </c>
      <c r="G22" s="60" t="s">
        <v>30</v>
      </c>
      <c r="H22" s="89"/>
      <c r="I22" s="63">
        <f t="shared" si="0"/>
        <v>173267</v>
      </c>
      <c r="J22" s="64">
        <v>158404</v>
      </c>
      <c r="K22" s="65">
        <v>67939</v>
      </c>
      <c r="L22" s="66">
        <v>0</v>
      </c>
      <c r="M22" s="63">
        <v>14863</v>
      </c>
      <c r="N22" s="65">
        <v>7952</v>
      </c>
      <c r="O22" s="66">
        <v>0</v>
      </c>
      <c r="P22" s="96"/>
      <c r="Q22" s="64">
        <v>6523</v>
      </c>
      <c r="R22" s="66">
        <v>54</v>
      </c>
      <c r="S22" s="63">
        <v>90139</v>
      </c>
      <c r="T22" s="69" t="s">
        <v>26</v>
      </c>
      <c r="V22" s="279"/>
    </row>
    <row r="23" spans="1:22" ht="22.5" customHeight="1" x14ac:dyDescent="0.2">
      <c r="A23" s="271" t="s">
        <v>75</v>
      </c>
      <c r="B23" s="272"/>
      <c r="C23" s="58">
        <f t="shared" si="1"/>
        <v>3139</v>
      </c>
      <c r="D23" s="59">
        <v>3139</v>
      </c>
      <c r="E23" s="60">
        <v>186</v>
      </c>
      <c r="F23" s="61"/>
      <c r="G23" s="60"/>
      <c r="H23" s="89"/>
      <c r="I23" s="63">
        <f t="shared" si="0"/>
        <v>57269</v>
      </c>
      <c r="J23" s="64">
        <v>57269</v>
      </c>
      <c r="K23" s="65">
        <v>11104</v>
      </c>
      <c r="L23" s="66">
        <v>621</v>
      </c>
      <c r="M23" s="63"/>
      <c r="N23" s="67"/>
      <c r="O23" s="66"/>
      <c r="P23" s="96"/>
      <c r="Q23" s="64"/>
      <c r="R23" s="66"/>
      <c r="S23" s="63">
        <v>89602</v>
      </c>
      <c r="T23" s="69" t="s">
        <v>26</v>
      </c>
      <c r="U23" s="42"/>
      <c r="V23" s="279"/>
    </row>
    <row r="24" spans="1:22" ht="22.5" customHeight="1" x14ac:dyDescent="0.2">
      <c r="A24" s="271" t="s">
        <v>76</v>
      </c>
      <c r="B24" s="272"/>
      <c r="C24" s="58">
        <f t="shared" si="1"/>
        <v>2366</v>
      </c>
      <c r="D24" s="59">
        <v>2366</v>
      </c>
      <c r="E24" s="60">
        <v>323</v>
      </c>
      <c r="F24" s="61"/>
      <c r="G24" s="60"/>
      <c r="H24" s="47"/>
      <c r="I24" s="63">
        <f t="shared" si="0"/>
        <v>67311</v>
      </c>
      <c r="J24" s="64">
        <v>67311</v>
      </c>
      <c r="K24" s="65">
        <v>27588</v>
      </c>
      <c r="L24" s="66">
        <v>0</v>
      </c>
      <c r="M24" s="63"/>
      <c r="N24" s="67"/>
      <c r="O24" s="66"/>
      <c r="P24" s="70"/>
      <c r="Q24" s="64">
        <v>264</v>
      </c>
      <c r="R24" s="66">
        <v>31</v>
      </c>
      <c r="S24" s="63">
        <v>39181</v>
      </c>
      <c r="T24" s="69" t="s">
        <v>26</v>
      </c>
      <c r="U24" s="42"/>
      <c r="V24" s="280"/>
    </row>
    <row r="25" spans="1:22" ht="22.5" customHeight="1" x14ac:dyDescent="0.2">
      <c r="A25" s="271" t="s">
        <v>77</v>
      </c>
      <c r="B25" s="272"/>
      <c r="C25" s="58">
        <f t="shared" si="1"/>
        <v>36229</v>
      </c>
      <c r="D25" s="59">
        <v>36229</v>
      </c>
      <c r="E25" s="60">
        <v>1749</v>
      </c>
      <c r="F25" s="61"/>
      <c r="G25" s="60"/>
      <c r="H25" s="109">
        <f>C25*100/V25</f>
        <v>80.528573651336998</v>
      </c>
      <c r="I25" s="63">
        <f t="shared" si="0"/>
        <v>218351</v>
      </c>
      <c r="J25" s="64">
        <v>218351</v>
      </c>
      <c r="K25" s="65">
        <v>117687</v>
      </c>
      <c r="L25" s="66">
        <v>5026</v>
      </c>
      <c r="M25" s="63"/>
      <c r="N25" s="67"/>
      <c r="O25" s="66"/>
      <c r="P25" s="110">
        <f>I25/V25</f>
        <v>4.853430838649448</v>
      </c>
      <c r="Q25" s="64">
        <v>4129</v>
      </c>
      <c r="R25" s="66">
        <v>57</v>
      </c>
      <c r="S25" s="63">
        <v>54783</v>
      </c>
      <c r="T25" s="69" t="s">
        <v>31</v>
      </c>
      <c r="U25" s="42"/>
      <c r="V25" s="57">
        <v>44989</v>
      </c>
    </row>
    <row r="26" spans="1:22" ht="22.5" customHeight="1" x14ac:dyDescent="0.2">
      <c r="A26" s="267" t="s">
        <v>78</v>
      </c>
      <c r="B26" s="268"/>
      <c r="C26" s="72">
        <f t="shared" si="1"/>
        <v>16347</v>
      </c>
      <c r="D26" s="73">
        <v>16347</v>
      </c>
      <c r="E26" s="74">
        <v>1885</v>
      </c>
      <c r="F26" s="75"/>
      <c r="G26" s="74"/>
      <c r="H26" s="62">
        <f>(C26+C27+C28+C29+C30+C31+C32+C33+C34+C35+C36+C37+C38+C39+C40+C41+C42+C43+C44)*100/V26</f>
        <v>30.084407313861366</v>
      </c>
      <c r="I26" s="76">
        <f t="shared" si="0"/>
        <v>338467</v>
      </c>
      <c r="J26" s="77">
        <v>338467</v>
      </c>
      <c r="K26" s="78">
        <v>60310</v>
      </c>
      <c r="L26" s="79">
        <v>101</v>
      </c>
      <c r="M26" s="80"/>
      <c r="N26" s="81"/>
      <c r="O26" s="79"/>
      <c r="P26" s="68">
        <f>(I26+I27+I28+I29+I30+I31+I32+I33+I34+I35+I36+I37+I38+I39+I40+I41+I42+I43+I44)/V26</f>
        <v>6.7769574509422963</v>
      </c>
      <c r="Q26" s="77">
        <v>11363</v>
      </c>
      <c r="R26" s="79">
        <v>129</v>
      </c>
      <c r="S26" s="80">
        <v>112368</v>
      </c>
      <c r="T26" s="82" t="s">
        <v>26</v>
      </c>
      <c r="U26" s="8" t="s">
        <v>32</v>
      </c>
      <c r="V26" s="278">
        <v>92646</v>
      </c>
    </row>
    <row r="27" spans="1:22" ht="22.5" customHeight="1" x14ac:dyDescent="0.2">
      <c r="A27" s="83"/>
      <c r="B27" s="84" t="s">
        <v>79</v>
      </c>
      <c r="C27" s="85">
        <f t="shared" si="1"/>
        <v>259</v>
      </c>
      <c r="D27" s="86">
        <v>259</v>
      </c>
      <c r="E27" s="87">
        <v>121</v>
      </c>
      <c r="F27" s="88"/>
      <c r="G27" s="87"/>
      <c r="H27" s="89"/>
      <c r="I27" s="90">
        <f t="shared" si="0"/>
        <v>5173</v>
      </c>
      <c r="J27" s="91">
        <v>5173</v>
      </c>
      <c r="K27" s="92" t="s">
        <v>30</v>
      </c>
      <c r="L27" s="93" t="s">
        <v>27</v>
      </c>
      <c r="M27" s="94"/>
      <c r="N27" s="95"/>
      <c r="O27" s="93"/>
      <c r="P27" s="96"/>
      <c r="Q27" s="91">
        <v>162</v>
      </c>
      <c r="R27" s="93">
        <v>4</v>
      </c>
      <c r="S27" s="94">
        <v>2682</v>
      </c>
      <c r="T27" s="97" t="s">
        <v>31</v>
      </c>
      <c r="U27" s="42"/>
      <c r="V27" s="279"/>
    </row>
    <row r="28" spans="1:22" ht="22.5" customHeight="1" x14ac:dyDescent="0.2">
      <c r="A28" s="83"/>
      <c r="B28" s="84" t="s">
        <v>80</v>
      </c>
      <c r="C28" s="85">
        <f t="shared" si="1"/>
        <v>108</v>
      </c>
      <c r="D28" s="86">
        <v>108</v>
      </c>
      <c r="E28" s="87">
        <v>56</v>
      </c>
      <c r="F28" s="88"/>
      <c r="G28" s="87"/>
      <c r="H28" s="89"/>
      <c r="I28" s="90">
        <f t="shared" si="0"/>
        <v>2578</v>
      </c>
      <c r="J28" s="91">
        <v>2578</v>
      </c>
      <c r="K28" s="92" t="s">
        <v>30</v>
      </c>
      <c r="L28" s="93" t="s">
        <v>27</v>
      </c>
      <c r="M28" s="94"/>
      <c r="N28" s="95"/>
      <c r="O28" s="93"/>
      <c r="P28" s="96"/>
      <c r="Q28" s="91">
        <v>465</v>
      </c>
      <c r="R28" s="93">
        <v>4</v>
      </c>
      <c r="S28" s="94">
        <v>1413</v>
      </c>
      <c r="T28" s="97" t="s">
        <v>31</v>
      </c>
      <c r="U28" s="42"/>
      <c r="V28" s="279"/>
    </row>
    <row r="29" spans="1:22" ht="22.5" customHeight="1" x14ac:dyDescent="0.2">
      <c r="A29" s="83"/>
      <c r="B29" s="84" t="s">
        <v>81</v>
      </c>
      <c r="C29" s="85">
        <f t="shared" si="1"/>
        <v>110</v>
      </c>
      <c r="D29" s="86">
        <v>110</v>
      </c>
      <c r="E29" s="87">
        <v>57</v>
      </c>
      <c r="F29" s="88"/>
      <c r="G29" s="87"/>
      <c r="H29" s="89"/>
      <c r="I29" s="90">
        <f t="shared" si="0"/>
        <v>3133</v>
      </c>
      <c r="J29" s="91">
        <v>3133</v>
      </c>
      <c r="K29" s="92" t="s">
        <v>30</v>
      </c>
      <c r="L29" s="93" t="s">
        <v>27</v>
      </c>
      <c r="M29" s="94"/>
      <c r="N29" s="95"/>
      <c r="O29" s="93"/>
      <c r="P29" s="96"/>
      <c r="Q29" s="91">
        <v>548</v>
      </c>
      <c r="R29" s="93">
        <v>4</v>
      </c>
      <c r="S29" s="94">
        <v>1213</v>
      </c>
      <c r="T29" s="97" t="s">
        <v>31</v>
      </c>
      <c r="U29" s="42"/>
      <c r="V29" s="279"/>
    </row>
    <row r="30" spans="1:22" ht="22.5" customHeight="1" x14ac:dyDescent="0.2">
      <c r="A30" s="83"/>
      <c r="B30" s="84" t="s">
        <v>82</v>
      </c>
      <c r="C30" s="85">
        <f t="shared" si="1"/>
        <v>110</v>
      </c>
      <c r="D30" s="86">
        <v>110</v>
      </c>
      <c r="E30" s="87">
        <v>57</v>
      </c>
      <c r="F30" s="88"/>
      <c r="G30" s="87"/>
      <c r="H30" s="89"/>
      <c r="I30" s="90">
        <f t="shared" si="0"/>
        <v>4154</v>
      </c>
      <c r="J30" s="91">
        <v>4154</v>
      </c>
      <c r="K30" s="92" t="s">
        <v>30</v>
      </c>
      <c r="L30" s="93" t="s">
        <v>27</v>
      </c>
      <c r="M30" s="94"/>
      <c r="N30" s="95"/>
      <c r="O30" s="93"/>
      <c r="P30" s="96"/>
      <c r="Q30" s="91">
        <v>775</v>
      </c>
      <c r="R30" s="93">
        <v>3</v>
      </c>
      <c r="S30" s="94">
        <v>1696</v>
      </c>
      <c r="T30" s="97" t="s">
        <v>31</v>
      </c>
      <c r="U30" s="42"/>
      <c r="V30" s="279"/>
    </row>
    <row r="31" spans="1:22" ht="22.5" customHeight="1" x14ac:dyDescent="0.2">
      <c r="A31" s="83"/>
      <c r="B31" s="84" t="s">
        <v>83</v>
      </c>
      <c r="C31" s="85">
        <f t="shared" si="1"/>
        <v>970</v>
      </c>
      <c r="D31" s="86">
        <v>970</v>
      </c>
      <c r="E31" s="87">
        <v>636</v>
      </c>
      <c r="F31" s="88"/>
      <c r="G31" s="87"/>
      <c r="H31" s="89"/>
      <c r="I31" s="90">
        <f t="shared" si="0"/>
        <v>13429</v>
      </c>
      <c r="J31" s="91">
        <v>13429</v>
      </c>
      <c r="K31" s="92" t="s">
        <v>30</v>
      </c>
      <c r="L31" s="93" t="s">
        <v>27</v>
      </c>
      <c r="M31" s="94"/>
      <c r="N31" s="95"/>
      <c r="O31" s="93"/>
      <c r="P31" s="96"/>
      <c r="Q31" s="91">
        <v>1870</v>
      </c>
      <c r="R31" s="93">
        <v>11</v>
      </c>
      <c r="S31" s="94">
        <v>6251</v>
      </c>
      <c r="T31" s="97" t="s">
        <v>31</v>
      </c>
      <c r="U31" s="42"/>
      <c r="V31" s="279"/>
    </row>
    <row r="32" spans="1:22" ht="22.5" customHeight="1" x14ac:dyDescent="0.2">
      <c r="A32" s="83"/>
      <c r="B32" s="84" t="s">
        <v>84</v>
      </c>
      <c r="C32" s="85">
        <f t="shared" si="1"/>
        <v>212</v>
      </c>
      <c r="D32" s="86">
        <v>212</v>
      </c>
      <c r="E32" s="87">
        <v>108</v>
      </c>
      <c r="F32" s="88"/>
      <c r="G32" s="87"/>
      <c r="H32" s="89"/>
      <c r="I32" s="90">
        <f t="shared" si="0"/>
        <v>6844</v>
      </c>
      <c r="J32" s="91">
        <v>6844</v>
      </c>
      <c r="K32" s="92" t="s">
        <v>30</v>
      </c>
      <c r="L32" s="93" t="s">
        <v>27</v>
      </c>
      <c r="M32" s="94"/>
      <c r="N32" s="95"/>
      <c r="O32" s="93"/>
      <c r="P32" s="96"/>
      <c r="Q32" s="91">
        <v>1046</v>
      </c>
      <c r="R32" s="93">
        <v>6</v>
      </c>
      <c r="S32" s="94">
        <v>4439</v>
      </c>
      <c r="T32" s="97" t="s">
        <v>31</v>
      </c>
      <c r="U32" s="42"/>
      <c r="V32" s="279"/>
    </row>
    <row r="33" spans="1:22" ht="22.5" customHeight="1" x14ac:dyDescent="0.2">
      <c r="A33" s="83"/>
      <c r="B33" s="84" t="s">
        <v>85</v>
      </c>
      <c r="C33" s="85">
        <f t="shared" si="1"/>
        <v>120</v>
      </c>
      <c r="D33" s="86">
        <v>120</v>
      </c>
      <c r="E33" s="87">
        <v>46</v>
      </c>
      <c r="F33" s="88"/>
      <c r="G33" s="87"/>
      <c r="H33" s="89"/>
      <c r="I33" s="90">
        <f t="shared" si="0"/>
        <v>3418</v>
      </c>
      <c r="J33" s="91">
        <v>3418</v>
      </c>
      <c r="K33" s="92" t="s">
        <v>30</v>
      </c>
      <c r="L33" s="93" t="s">
        <v>27</v>
      </c>
      <c r="M33" s="94"/>
      <c r="N33" s="95"/>
      <c r="O33" s="93"/>
      <c r="P33" s="96"/>
      <c r="Q33" s="91">
        <v>837</v>
      </c>
      <c r="R33" s="93">
        <v>6</v>
      </c>
      <c r="S33" s="94">
        <v>1888</v>
      </c>
      <c r="T33" s="97" t="s">
        <v>31</v>
      </c>
      <c r="U33" s="42"/>
      <c r="V33" s="279"/>
    </row>
    <row r="34" spans="1:22" ht="22.5" customHeight="1" x14ac:dyDescent="0.2">
      <c r="A34" s="83"/>
      <c r="B34" s="84" t="s">
        <v>86</v>
      </c>
      <c r="C34" s="85">
        <f t="shared" si="1"/>
        <v>130</v>
      </c>
      <c r="D34" s="86">
        <v>130</v>
      </c>
      <c r="E34" s="87">
        <v>67</v>
      </c>
      <c r="F34" s="88"/>
      <c r="G34" s="87"/>
      <c r="H34" s="89"/>
      <c r="I34" s="90">
        <f t="shared" si="0"/>
        <v>1946</v>
      </c>
      <c r="J34" s="91">
        <v>1946</v>
      </c>
      <c r="K34" s="92" t="s">
        <v>30</v>
      </c>
      <c r="L34" s="93" t="s">
        <v>27</v>
      </c>
      <c r="M34" s="94"/>
      <c r="N34" s="95"/>
      <c r="O34" s="93"/>
      <c r="P34" s="96"/>
      <c r="Q34" s="91">
        <v>2044</v>
      </c>
      <c r="R34" s="93">
        <v>15</v>
      </c>
      <c r="S34" s="94">
        <v>3799</v>
      </c>
      <c r="T34" s="97" t="s">
        <v>31</v>
      </c>
      <c r="U34" s="42"/>
      <c r="V34" s="279"/>
    </row>
    <row r="35" spans="1:22" ht="22.5" customHeight="1" x14ac:dyDescent="0.2">
      <c r="A35" s="83"/>
      <c r="B35" s="111" t="s">
        <v>87</v>
      </c>
      <c r="C35" s="85">
        <f t="shared" si="1"/>
        <v>139</v>
      </c>
      <c r="D35" s="86">
        <v>139</v>
      </c>
      <c r="E35" s="87">
        <v>72</v>
      </c>
      <c r="F35" s="88"/>
      <c r="G35" s="87"/>
      <c r="H35" s="89"/>
      <c r="I35" s="90">
        <f t="shared" si="0"/>
        <v>4360</v>
      </c>
      <c r="J35" s="91">
        <v>4360</v>
      </c>
      <c r="K35" s="92" t="s">
        <v>30</v>
      </c>
      <c r="L35" s="93" t="s">
        <v>27</v>
      </c>
      <c r="M35" s="94"/>
      <c r="N35" s="95"/>
      <c r="O35" s="93"/>
      <c r="P35" s="96"/>
      <c r="Q35" s="112">
        <v>3144</v>
      </c>
      <c r="R35" s="93">
        <v>16</v>
      </c>
      <c r="S35" s="113">
        <v>1867</v>
      </c>
      <c r="T35" s="97" t="s">
        <v>31</v>
      </c>
      <c r="U35" s="42"/>
      <c r="V35" s="279"/>
    </row>
    <row r="36" spans="1:22" ht="22.5" customHeight="1" x14ac:dyDescent="0.2">
      <c r="A36" s="83"/>
      <c r="B36" s="84" t="s">
        <v>88</v>
      </c>
      <c r="C36" s="85">
        <f t="shared" si="1"/>
        <v>426</v>
      </c>
      <c r="D36" s="86">
        <v>426</v>
      </c>
      <c r="E36" s="87">
        <v>218</v>
      </c>
      <c r="F36" s="88"/>
      <c r="G36" s="87"/>
      <c r="H36" s="89"/>
      <c r="I36" s="90">
        <f t="shared" si="0"/>
        <v>16755</v>
      </c>
      <c r="J36" s="91">
        <v>16755</v>
      </c>
      <c r="K36" s="92" t="s">
        <v>30</v>
      </c>
      <c r="L36" s="93" t="s">
        <v>27</v>
      </c>
      <c r="M36" s="94"/>
      <c r="N36" s="95"/>
      <c r="O36" s="93"/>
      <c r="P36" s="96"/>
      <c r="Q36" s="112">
        <v>1554</v>
      </c>
      <c r="R36" s="93">
        <v>3</v>
      </c>
      <c r="S36" s="113">
        <v>7253</v>
      </c>
      <c r="T36" s="97" t="s">
        <v>31</v>
      </c>
      <c r="U36" s="42"/>
      <c r="V36" s="279"/>
    </row>
    <row r="37" spans="1:22" ht="22.5" customHeight="1" x14ac:dyDescent="0.2">
      <c r="A37" s="83"/>
      <c r="B37" s="111" t="s">
        <v>89</v>
      </c>
      <c r="C37" s="85">
        <f t="shared" si="1"/>
        <v>142</v>
      </c>
      <c r="D37" s="86">
        <v>142</v>
      </c>
      <c r="E37" s="87">
        <v>84</v>
      </c>
      <c r="F37" s="88"/>
      <c r="G37" s="87"/>
      <c r="H37" s="89"/>
      <c r="I37" s="90">
        <f t="shared" si="0"/>
        <v>4737</v>
      </c>
      <c r="J37" s="91">
        <v>4737</v>
      </c>
      <c r="K37" s="92" t="s">
        <v>30</v>
      </c>
      <c r="L37" s="93" t="s">
        <v>27</v>
      </c>
      <c r="M37" s="94"/>
      <c r="N37" s="95"/>
      <c r="O37" s="93"/>
      <c r="P37" s="114"/>
      <c r="Q37" s="112">
        <v>1901</v>
      </c>
      <c r="R37" s="93">
        <v>11</v>
      </c>
      <c r="S37" s="113">
        <v>2618</v>
      </c>
      <c r="T37" s="97" t="s">
        <v>31</v>
      </c>
      <c r="U37" s="42"/>
      <c r="V37" s="279"/>
    </row>
    <row r="38" spans="1:22" ht="22.5" customHeight="1" x14ac:dyDescent="0.2">
      <c r="A38" s="115"/>
      <c r="B38" s="116" t="s">
        <v>90</v>
      </c>
      <c r="C38" s="117">
        <f t="shared" si="1"/>
        <v>120</v>
      </c>
      <c r="D38" s="118">
        <v>120</v>
      </c>
      <c r="E38" s="119">
        <v>61</v>
      </c>
      <c r="F38" s="120"/>
      <c r="G38" s="119"/>
      <c r="H38" s="89"/>
      <c r="I38" s="121">
        <f t="shared" si="0"/>
        <v>1240</v>
      </c>
      <c r="J38" s="122">
        <v>1240</v>
      </c>
      <c r="K38" s="123" t="s">
        <v>30</v>
      </c>
      <c r="L38" s="124" t="s">
        <v>27</v>
      </c>
      <c r="M38" s="125"/>
      <c r="N38" s="126"/>
      <c r="O38" s="124"/>
      <c r="P38" s="96"/>
      <c r="Q38" s="127">
        <v>1935</v>
      </c>
      <c r="R38" s="124">
        <v>16</v>
      </c>
      <c r="S38" s="128">
        <v>2040</v>
      </c>
      <c r="T38" s="129" t="s">
        <v>31</v>
      </c>
      <c r="U38" s="42"/>
      <c r="V38" s="279"/>
    </row>
    <row r="39" spans="1:22" ht="22.5" customHeight="1" x14ac:dyDescent="0.2">
      <c r="A39" s="83"/>
      <c r="B39" s="84" t="s">
        <v>91</v>
      </c>
      <c r="C39" s="85">
        <f t="shared" si="1"/>
        <v>170</v>
      </c>
      <c r="D39" s="86">
        <v>170</v>
      </c>
      <c r="E39" s="87">
        <v>99</v>
      </c>
      <c r="F39" s="88"/>
      <c r="G39" s="87"/>
      <c r="H39" s="89"/>
      <c r="I39" s="90">
        <f t="shared" si="0"/>
        <v>4728</v>
      </c>
      <c r="J39" s="91">
        <v>4728</v>
      </c>
      <c r="K39" s="92" t="s">
        <v>30</v>
      </c>
      <c r="L39" s="93" t="s">
        <v>27</v>
      </c>
      <c r="M39" s="94"/>
      <c r="N39" s="95"/>
      <c r="O39" s="93"/>
      <c r="P39" s="96"/>
      <c r="Q39" s="112">
        <v>3150</v>
      </c>
      <c r="R39" s="93">
        <v>13</v>
      </c>
      <c r="S39" s="113">
        <v>2093</v>
      </c>
      <c r="T39" s="97" t="s">
        <v>31</v>
      </c>
      <c r="U39" s="42"/>
      <c r="V39" s="279"/>
    </row>
    <row r="40" spans="1:22" ht="22.5" customHeight="1" x14ac:dyDescent="0.2">
      <c r="A40" s="83"/>
      <c r="B40" s="84" t="s">
        <v>92</v>
      </c>
      <c r="C40" s="85">
        <f t="shared" si="1"/>
        <v>790</v>
      </c>
      <c r="D40" s="86">
        <v>790</v>
      </c>
      <c r="E40" s="87">
        <v>465</v>
      </c>
      <c r="F40" s="88"/>
      <c r="G40" s="87"/>
      <c r="H40" s="89"/>
      <c r="I40" s="90">
        <f t="shared" si="0"/>
        <v>17539</v>
      </c>
      <c r="J40" s="91">
        <v>17539</v>
      </c>
      <c r="K40" s="92" t="s">
        <v>30</v>
      </c>
      <c r="L40" s="93" t="s">
        <v>27</v>
      </c>
      <c r="M40" s="94"/>
      <c r="N40" s="95"/>
      <c r="O40" s="93"/>
      <c r="P40" s="96"/>
      <c r="Q40" s="112">
        <v>3739</v>
      </c>
      <c r="R40" s="93">
        <v>27</v>
      </c>
      <c r="S40" s="113" t="s">
        <v>30</v>
      </c>
      <c r="T40" s="97" t="s">
        <v>31</v>
      </c>
      <c r="U40" s="42"/>
      <c r="V40" s="279"/>
    </row>
    <row r="41" spans="1:22" ht="22.5" customHeight="1" x14ac:dyDescent="0.2">
      <c r="A41" s="83"/>
      <c r="B41" s="84" t="s">
        <v>93</v>
      </c>
      <c r="C41" s="85">
        <f t="shared" si="1"/>
        <v>10</v>
      </c>
      <c r="D41" s="86">
        <v>10</v>
      </c>
      <c r="E41" s="87">
        <v>1</v>
      </c>
      <c r="F41" s="88"/>
      <c r="G41" s="87"/>
      <c r="H41" s="89"/>
      <c r="I41" s="90">
        <f t="shared" si="0"/>
        <v>500</v>
      </c>
      <c r="J41" s="91">
        <v>500</v>
      </c>
      <c r="K41" s="92" t="s">
        <v>30</v>
      </c>
      <c r="L41" s="93" t="s">
        <v>27</v>
      </c>
      <c r="M41" s="94"/>
      <c r="N41" s="95"/>
      <c r="O41" s="93"/>
      <c r="P41" s="96"/>
      <c r="Q41" s="112">
        <v>245</v>
      </c>
      <c r="R41" s="93">
        <v>3</v>
      </c>
      <c r="S41" s="113">
        <v>473</v>
      </c>
      <c r="T41" s="97" t="s">
        <v>31</v>
      </c>
      <c r="U41" s="42"/>
      <c r="V41" s="279"/>
    </row>
    <row r="42" spans="1:22" ht="22.5" customHeight="1" x14ac:dyDescent="0.2">
      <c r="A42" s="98"/>
      <c r="B42" s="84" t="s">
        <v>94</v>
      </c>
      <c r="C42" s="99">
        <f t="shared" si="1"/>
        <v>62</v>
      </c>
      <c r="D42" s="100">
        <v>62</v>
      </c>
      <c r="E42" s="101">
        <v>24</v>
      </c>
      <c r="F42" s="102"/>
      <c r="G42" s="101"/>
      <c r="H42" s="89"/>
      <c r="I42" s="48">
        <f t="shared" si="0"/>
        <v>1111</v>
      </c>
      <c r="J42" s="103">
        <v>1111</v>
      </c>
      <c r="K42" s="104" t="s">
        <v>30</v>
      </c>
      <c r="L42" s="105" t="s">
        <v>27</v>
      </c>
      <c r="M42" s="106"/>
      <c r="N42" s="107"/>
      <c r="O42" s="105"/>
      <c r="P42" s="96"/>
      <c r="Q42" s="130">
        <v>662</v>
      </c>
      <c r="R42" s="105">
        <v>7</v>
      </c>
      <c r="S42" s="131">
        <v>2352</v>
      </c>
      <c r="T42" s="108" t="s">
        <v>31</v>
      </c>
      <c r="U42" s="42"/>
      <c r="V42" s="279"/>
    </row>
    <row r="43" spans="1:22" ht="22.5" customHeight="1" x14ac:dyDescent="0.2">
      <c r="A43" s="271" t="s">
        <v>95</v>
      </c>
      <c r="B43" s="272"/>
      <c r="C43" s="58">
        <f t="shared" si="1"/>
        <v>4919</v>
      </c>
      <c r="D43" s="59">
        <v>4919</v>
      </c>
      <c r="E43" s="60">
        <v>901</v>
      </c>
      <c r="F43" s="61"/>
      <c r="G43" s="60"/>
      <c r="H43" s="89"/>
      <c r="I43" s="63">
        <f t="shared" si="0"/>
        <v>124359</v>
      </c>
      <c r="J43" s="64">
        <v>124359</v>
      </c>
      <c r="K43" s="65">
        <v>61746</v>
      </c>
      <c r="L43" s="66">
        <v>1329</v>
      </c>
      <c r="M43" s="63"/>
      <c r="N43" s="67"/>
      <c r="O43" s="66"/>
      <c r="P43" s="96"/>
      <c r="Q43" s="132">
        <v>18299</v>
      </c>
      <c r="R43" s="66">
        <v>179</v>
      </c>
      <c r="S43" s="133" t="s">
        <v>27</v>
      </c>
      <c r="T43" s="69" t="s">
        <v>28</v>
      </c>
      <c r="U43" s="42"/>
      <c r="V43" s="279"/>
    </row>
    <row r="44" spans="1:22" ht="22.5" customHeight="1" x14ac:dyDescent="0.2">
      <c r="A44" s="271" t="s">
        <v>96</v>
      </c>
      <c r="B44" s="272"/>
      <c r="C44" s="58">
        <f t="shared" si="1"/>
        <v>2728</v>
      </c>
      <c r="D44" s="59">
        <v>2728</v>
      </c>
      <c r="E44" s="60">
        <v>746</v>
      </c>
      <c r="F44" s="61"/>
      <c r="G44" s="60"/>
      <c r="H44" s="47"/>
      <c r="I44" s="63">
        <f t="shared" si="0"/>
        <v>73387</v>
      </c>
      <c r="J44" s="64">
        <v>73387</v>
      </c>
      <c r="K44" s="65">
        <v>33133</v>
      </c>
      <c r="L44" s="66">
        <v>10</v>
      </c>
      <c r="M44" s="63"/>
      <c r="N44" s="67"/>
      <c r="O44" s="66"/>
      <c r="P44" s="70"/>
      <c r="Q44" s="64">
        <v>4960</v>
      </c>
      <c r="R44" s="66">
        <v>55</v>
      </c>
      <c r="S44" s="63" t="s">
        <v>27</v>
      </c>
      <c r="T44" s="69" t="s">
        <v>28</v>
      </c>
      <c r="U44" s="42"/>
      <c r="V44" s="280"/>
    </row>
    <row r="45" spans="1:22" ht="22.5" customHeight="1" x14ac:dyDescent="0.2">
      <c r="A45" s="267" t="s">
        <v>97</v>
      </c>
      <c r="B45" s="268"/>
      <c r="C45" s="72">
        <f t="shared" si="1"/>
        <v>14557</v>
      </c>
      <c r="D45" s="73">
        <v>14557</v>
      </c>
      <c r="E45" s="74">
        <v>1923</v>
      </c>
      <c r="F45" s="75"/>
      <c r="G45" s="74"/>
      <c r="H45" s="62">
        <f>(C45+C46)*100/V45</f>
        <v>42.757868628121791</v>
      </c>
      <c r="I45" s="134">
        <f t="shared" si="0"/>
        <v>281829</v>
      </c>
      <c r="J45" s="77">
        <v>281829</v>
      </c>
      <c r="K45" s="78">
        <v>97332</v>
      </c>
      <c r="L45" s="79">
        <v>9435</v>
      </c>
      <c r="M45" s="80"/>
      <c r="N45" s="81"/>
      <c r="O45" s="79"/>
      <c r="P45" s="68">
        <f>(I45+I46)/V45</f>
        <v>6.2602634279849472</v>
      </c>
      <c r="Q45" s="77">
        <v>24196</v>
      </c>
      <c r="R45" s="79">
        <v>98</v>
      </c>
      <c r="S45" s="80">
        <v>100027</v>
      </c>
      <c r="T45" s="82" t="s">
        <v>26</v>
      </c>
      <c r="U45" s="42"/>
      <c r="V45" s="278">
        <v>46768</v>
      </c>
    </row>
    <row r="46" spans="1:22" ht="22.5" customHeight="1" x14ac:dyDescent="0.2">
      <c r="A46" s="83"/>
      <c r="B46" s="84" t="s">
        <v>98</v>
      </c>
      <c r="C46" s="99">
        <f t="shared" si="1"/>
        <v>5440</v>
      </c>
      <c r="D46" s="103">
        <v>5440</v>
      </c>
      <c r="E46" s="101">
        <v>583</v>
      </c>
      <c r="F46" s="102"/>
      <c r="G46" s="101"/>
      <c r="H46" s="47"/>
      <c r="I46" s="48">
        <f t="shared" si="0"/>
        <v>10951</v>
      </c>
      <c r="J46" s="103">
        <v>10951</v>
      </c>
      <c r="K46" s="104">
        <v>2857</v>
      </c>
      <c r="L46" s="105">
        <v>0</v>
      </c>
      <c r="M46" s="106"/>
      <c r="N46" s="107"/>
      <c r="O46" s="105"/>
      <c r="P46" s="70"/>
      <c r="Q46" s="103">
        <v>200</v>
      </c>
      <c r="R46" s="105">
        <v>8</v>
      </c>
      <c r="S46" s="106">
        <v>9143</v>
      </c>
      <c r="T46" s="108" t="s">
        <v>28</v>
      </c>
      <c r="U46" s="42"/>
      <c r="V46" s="280"/>
    </row>
    <row r="47" spans="1:22" ht="22.5" customHeight="1" x14ac:dyDescent="0.2">
      <c r="A47" s="271" t="s">
        <v>99</v>
      </c>
      <c r="B47" s="272"/>
      <c r="C47" s="58">
        <f t="shared" si="1"/>
        <v>27537</v>
      </c>
      <c r="D47" s="59">
        <v>27537</v>
      </c>
      <c r="E47" s="60">
        <v>1734</v>
      </c>
      <c r="F47" s="61"/>
      <c r="G47" s="60"/>
      <c r="H47" s="109">
        <f>C47*100/V47</f>
        <v>57.193594616487012</v>
      </c>
      <c r="I47" s="63">
        <f t="shared" si="0"/>
        <v>227876</v>
      </c>
      <c r="J47" s="64">
        <v>227876</v>
      </c>
      <c r="K47" s="65">
        <v>98880</v>
      </c>
      <c r="L47" s="66">
        <v>5080</v>
      </c>
      <c r="M47" s="63"/>
      <c r="N47" s="67"/>
      <c r="O47" s="66"/>
      <c r="P47" s="110">
        <f>I47/V47</f>
        <v>4.7329220927575966</v>
      </c>
      <c r="Q47" s="64">
        <v>4771</v>
      </c>
      <c r="R47" s="66">
        <v>60</v>
      </c>
      <c r="S47" s="63">
        <v>69307</v>
      </c>
      <c r="T47" s="69" t="s">
        <v>26</v>
      </c>
      <c r="U47" s="42"/>
      <c r="V47" s="57">
        <v>48147</v>
      </c>
    </row>
    <row r="48" spans="1:22" ht="22.5" customHeight="1" x14ac:dyDescent="0.2">
      <c r="A48" s="271" t="s">
        <v>100</v>
      </c>
      <c r="B48" s="272"/>
      <c r="C48" s="58">
        <f t="shared" si="1"/>
        <v>21748</v>
      </c>
      <c r="D48" s="64">
        <v>21748</v>
      </c>
      <c r="E48" s="60">
        <v>1302</v>
      </c>
      <c r="F48" s="61"/>
      <c r="G48" s="60"/>
      <c r="H48" s="109">
        <f>C48*100/V48</f>
        <v>54.246589010002246</v>
      </c>
      <c r="I48" s="63">
        <f t="shared" si="0"/>
        <v>254056</v>
      </c>
      <c r="J48" s="64">
        <v>254056</v>
      </c>
      <c r="K48" s="65">
        <v>93735</v>
      </c>
      <c r="L48" s="66">
        <v>3394</v>
      </c>
      <c r="M48" s="63"/>
      <c r="N48" s="67"/>
      <c r="O48" s="66"/>
      <c r="P48" s="110">
        <f>I48/V48</f>
        <v>6.3369833628495176</v>
      </c>
      <c r="Q48" s="64">
        <v>8070</v>
      </c>
      <c r="R48" s="66">
        <v>54</v>
      </c>
      <c r="S48" s="63">
        <v>190416</v>
      </c>
      <c r="T48" s="69" t="s">
        <v>26</v>
      </c>
      <c r="U48" s="42"/>
      <c r="V48" s="57">
        <v>40091</v>
      </c>
    </row>
    <row r="49" spans="1:22" ht="22.5" customHeight="1" x14ac:dyDescent="0.2">
      <c r="A49" s="271" t="s">
        <v>101</v>
      </c>
      <c r="B49" s="272"/>
      <c r="C49" s="58">
        <f t="shared" si="1"/>
        <v>62594</v>
      </c>
      <c r="D49" s="59">
        <v>62594</v>
      </c>
      <c r="E49" s="60">
        <v>1752</v>
      </c>
      <c r="F49" s="61"/>
      <c r="G49" s="60"/>
      <c r="H49" s="62">
        <f>(C49+C50)*100/V49</f>
        <v>109.28661417322834</v>
      </c>
      <c r="I49" s="63">
        <f t="shared" si="0"/>
        <v>404761</v>
      </c>
      <c r="J49" s="64">
        <v>404761</v>
      </c>
      <c r="K49" s="65">
        <v>196695</v>
      </c>
      <c r="L49" s="66">
        <v>9510</v>
      </c>
      <c r="M49" s="63"/>
      <c r="N49" s="67"/>
      <c r="O49" s="66"/>
      <c r="P49" s="68">
        <f>(I49+I50)/V49</f>
        <v>6.9350236220472441</v>
      </c>
      <c r="Q49" s="64">
        <v>5577</v>
      </c>
      <c r="R49" s="66">
        <v>41</v>
      </c>
      <c r="S49" s="63">
        <v>145537</v>
      </c>
      <c r="T49" s="69" t="s">
        <v>26</v>
      </c>
      <c r="U49" s="42"/>
      <c r="V49" s="278">
        <v>63500</v>
      </c>
    </row>
    <row r="50" spans="1:22" ht="22.5" customHeight="1" x14ac:dyDescent="0.2">
      <c r="A50" s="271" t="s">
        <v>102</v>
      </c>
      <c r="B50" s="272"/>
      <c r="C50" s="58">
        <f t="shared" si="1"/>
        <v>6803</v>
      </c>
      <c r="D50" s="64">
        <v>6803</v>
      </c>
      <c r="E50" s="60">
        <v>237</v>
      </c>
      <c r="F50" s="61"/>
      <c r="G50" s="60"/>
      <c r="H50" s="47"/>
      <c r="I50" s="63">
        <f t="shared" si="0"/>
        <v>35613</v>
      </c>
      <c r="J50" s="64">
        <v>35613</v>
      </c>
      <c r="K50" s="65">
        <v>17113</v>
      </c>
      <c r="L50" s="66">
        <v>1459</v>
      </c>
      <c r="M50" s="63"/>
      <c r="N50" s="67"/>
      <c r="O50" s="66"/>
      <c r="P50" s="70"/>
      <c r="Q50" s="64">
        <v>789</v>
      </c>
      <c r="R50" s="66">
        <v>27</v>
      </c>
      <c r="S50" s="63">
        <v>6862</v>
      </c>
      <c r="T50" s="69" t="s">
        <v>33</v>
      </c>
      <c r="U50" s="42"/>
      <c r="V50" s="280"/>
    </row>
    <row r="51" spans="1:22" ht="22.5" customHeight="1" x14ac:dyDescent="0.2">
      <c r="A51" s="267" t="s">
        <v>103</v>
      </c>
      <c r="B51" s="268"/>
      <c r="C51" s="135">
        <f t="shared" si="1"/>
        <v>11018</v>
      </c>
      <c r="D51" s="136">
        <v>11018</v>
      </c>
      <c r="E51" s="137">
        <v>1021</v>
      </c>
      <c r="F51" s="138"/>
      <c r="G51" s="137"/>
      <c r="H51" s="62">
        <f>(C51+C52+C53)*100/V51</f>
        <v>37.35442546583851</v>
      </c>
      <c r="I51" s="76">
        <f t="shared" si="0"/>
        <v>160266</v>
      </c>
      <c r="J51" s="77">
        <v>160266</v>
      </c>
      <c r="K51" s="78">
        <v>78785</v>
      </c>
      <c r="L51" s="79">
        <v>3620</v>
      </c>
      <c r="M51" s="80"/>
      <c r="N51" s="81"/>
      <c r="O51" s="79"/>
      <c r="P51" s="68">
        <f>(I51+I52+I53)/V51</f>
        <v>5.4888069358178058</v>
      </c>
      <c r="Q51" s="77">
        <v>22454</v>
      </c>
      <c r="R51" s="79">
        <v>56</v>
      </c>
      <c r="S51" s="80">
        <v>87558</v>
      </c>
      <c r="T51" s="82" t="s">
        <v>26</v>
      </c>
      <c r="U51" s="42"/>
      <c r="V51" s="278">
        <v>30912</v>
      </c>
    </row>
    <row r="52" spans="1:22" ht="22.5" customHeight="1" x14ac:dyDescent="0.2">
      <c r="A52" s="83"/>
      <c r="B52" s="84" t="s">
        <v>104</v>
      </c>
      <c r="C52" s="139">
        <f>D52+F52</f>
        <v>240</v>
      </c>
      <c r="D52" s="140">
        <v>240</v>
      </c>
      <c r="E52" s="141">
        <v>54</v>
      </c>
      <c r="F52" s="142"/>
      <c r="G52" s="141"/>
      <c r="H52" s="89"/>
      <c r="I52" s="90">
        <f t="shared" si="0"/>
        <v>4056</v>
      </c>
      <c r="J52" s="91">
        <v>4056</v>
      </c>
      <c r="K52" s="92">
        <v>3416</v>
      </c>
      <c r="L52" s="93">
        <v>94</v>
      </c>
      <c r="M52" s="94"/>
      <c r="N52" s="95"/>
      <c r="O52" s="93"/>
      <c r="P52" s="96"/>
      <c r="Q52" s="91">
        <v>132</v>
      </c>
      <c r="R52" s="93">
        <v>1</v>
      </c>
      <c r="S52" s="94">
        <v>963</v>
      </c>
      <c r="T52" s="97" t="s">
        <v>33</v>
      </c>
      <c r="U52" s="42"/>
      <c r="V52" s="279"/>
    </row>
    <row r="53" spans="1:22" ht="22.5" customHeight="1" x14ac:dyDescent="0.2">
      <c r="A53" s="83"/>
      <c r="B53" s="84" t="s">
        <v>105</v>
      </c>
      <c r="C53" s="143">
        <f>D53+F53</f>
        <v>289</v>
      </c>
      <c r="D53" s="144">
        <v>289</v>
      </c>
      <c r="E53" s="145">
        <v>75</v>
      </c>
      <c r="F53" s="146"/>
      <c r="G53" s="145"/>
      <c r="H53" s="47"/>
      <c r="I53" s="48">
        <f t="shared" si="0"/>
        <v>5348</v>
      </c>
      <c r="J53" s="103">
        <v>5348</v>
      </c>
      <c r="K53" s="104">
        <v>4109</v>
      </c>
      <c r="L53" s="105">
        <v>186</v>
      </c>
      <c r="M53" s="106"/>
      <c r="N53" s="107"/>
      <c r="O53" s="105"/>
      <c r="P53" s="70"/>
      <c r="Q53" s="103">
        <v>153</v>
      </c>
      <c r="R53" s="105">
        <v>2</v>
      </c>
      <c r="S53" s="106">
        <v>1030</v>
      </c>
      <c r="T53" s="108" t="s">
        <v>33</v>
      </c>
      <c r="U53" s="42"/>
      <c r="V53" s="280"/>
    </row>
    <row r="54" spans="1:22" ht="22.5" customHeight="1" x14ac:dyDescent="0.2">
      <c r="A54" s="267" t="s">
        <v>106</v>
      </c>
      <c r="B54" s="268"/>
      <c r="C54" s="72">
        <f t="shared" si="1"/>
        <v>21232</v>
      </c>
      <c r="D54" s="73">
        <v>21232</v>
      </c>
      <c r="E54" s="74">
        <v>974</v>
      </c>
      <c r="F54" s="75"/>
      <c r="G54" s="74"/>
      <c r="H54" s="62">
        <f>(C54+C55+C56+C57)*100/V54</f>
        <v>55.546431770677813</v>
      </c>
      <c r="I54" s="76">
        <f t="shared" si="0"/>
        <v>135752</v>
      </c>
      <c r="J54" s="77">
        <v>135752</v>
      </c>
      <c r="K54" s="78">
        <v>64179</v>
      </c>
      <c r="L54" s="79">
        <v>547</v>
      </c>
      <c r="M54" s="80"/>
      <c r="N54" s="81"/>
      <c r="O54" s="79"/>
      <c r="P54" s="68">
        <f>(I54+I55+I56+I57)/V54</f>
        <v>3.5957002090176173</v>
      </c>
      <c r="Q54" s="77">
        <v>3585</v>
      </c>
      <c r="R54" s="79">
        <v>32</v>
      </c>
      <c r="S54" s="80">
        <v>114493</v>
      </c>
      <c r="T54" s="82" t="s">
        <v>26</v>
      </c>
      <c r="U54" s="42"/>
      <c r="V54" s="278">
        <v>40188</v>
      </c>
    </row>
    <row r="55" spans="1:22" ht="22.5" customHeight="1" x14ac:dyDescent="0.2">
      <c r="A55" s="83"/>
      <c r="B55" s="84" t="s">
        <v>107</v>
      </c>
      <c r="C55" s="85">
        <f t="shared" si="1"/>
        <v>116</v>
      </c>
      <c r="D55" s="86">
        <v>116</v>
      </c>
      <c r="E55" s="87">
        <v>3</v>
      </c>
      <c r="F55" s="88"/>
      <c r="G55" s="87"/>
      <c r="H55" s="89"/>
      <c r="I55" s="90">
        <f t="shared" si="0"/>
        <v>970</v>
      </c>
      <c r="J55" s="91">
        <v>970</v>
      </c>
      <c r="K55" s="92">
        <v>419</v>
      </c>
      <c r="L55" s="93"/>
      <c r="M55" s="94"/>
      <c r="N55" s="95"/>
      <c r="O55" s="93"/>
      <c r="P55" s="96"/>
      <c r="Q55" s="91">
        <v>0</v>
      </c>
      <c r="R55" s="93">
        <v>0</v>
      </c>
      <c r="S55" s="94">
        <v>531</v>
      </c>
      <c r="T55" s="97" t="s">
        <v>31</v>
      </c>
      <c r="U55" s="42"/>
      <c r="V55" s="279"/>
    </row>
    <row r="56" spans="1:22" ht="22.5" customHeight="1" x14ac:dyDescent="0.2">
      <c r="A56" s="83"/>
      <c r="B56" s="84" t="s">
        <v>108</v>
      </c>
      <c r="C56" s="85">
        <f t="shared" si="1"/>
        <v>102</v>
      </c>
      <c r="D56" s="86">
        <v>102</v>
      </c>
      <c r="E56" s="87">
        <v>1</v>
      </c>
      <c r="F56" s="88"/>
      <c r="G56" s="87"/>
      <c r="H56" s="89"/>
      <c r="I56" s="90">
        <f t="shared" si="0"/>
        <v>609</v>
      </c>
      <c r="J56" s="91">
        <v>609</v>
      </c>
      <c r="K56" s="92">
        <v>419</v>
      </c>
      <c r="L56" s="93"/>
      <c r="M56" s="94"/>
      <c r="N56" s="95"/>
      <c r="O56" s="93"/>
      <c r="P56" s="96"/>
      <c r="Q56" s="91">
        <v>5</v>
      </c>
      <c r="R56" s="93">
        <v>1</v>
      </c>
      <c r="S56" s="94">
        <v>316</v>
      </c>
      <c r="T56" s="97" t="s">
        <v>31</v>
      </c>
      <c r="U56" s="42"/>
      <c r="V56" s="279"/>
    </row>
    <row r="57" spans="1:22" ht="22.5" customHeight="1" x14ac:dyDescent="0.2">
      <c r="A57" s="98"/>
      <c r="B57" s="84" t="s">
        <v>109</v>
      </c>
      <c r="C57" s="99">
        <f t="shared" si="1"/>
        <v>873</v>
      </c>
      <c r="D57" s="100">
        <v>873</v>
      </c>
      <c r="E57" s="101">
        <v>23</v>
      </c>
      <c r="F57" s="102"/>
      <c r="G57" s="101"/>
      <c r="H57" s="47"/>
      <c r="I57" s="48">
        <f t="shared" si="0"/>
        <v>7173</v>
      </c>
      <c r="J57" s="103">
        <v>7173</v>
      </c>
      <c r="K57" s="104">
        <v>3480</v>
      </c>
      <c r="L57" s="105"/>
      <c r="M57" s="106"/>
      <c r="N57" s="107"/>
      <c r="O57" s="105"/>
      <c r="P57" s="70"/>
      <c r="Q57" s="103">
        <v>169</v>
      </c>
      <c r="R57" s="105">
        <v>7</v>
      </c>
      <c r="S57" s="106">
        <v>4464</v>
      </c>
      <c r="T57" s="108" t="s">
        <v>31</v>
      </c>
      <c r="U57" s="42"/>
      <c r="V57" s="280"/>
    </row>
    <row r="58" spans="1:22" ht="22.5" customHeight="1" x14ac:dyDescent="0.2">
      <c r="A58" s="271" t="s">
        <v>110</v>
      </c>
      <c r="B58" s="272"/>
      <c r="C58" s="58">
        <f t="shared" si="1"/>
        <v>10846</v>
      </c>
      <c r="D58" s="59">
        <v>10846</v>
      </c>
      <c r="E58" s="60">
        <v>1021</v>
      </c>
      <c r="F58" s="61"/>
      <c r="G58" s="60"/>
      <c r="H58" s="109">
        <f>C58*100/V58</f>
        <v>44.670510708401977</v>
      </c>
      <c r="I58" s="63">
        <f t="shared" si="0"/>
        <v>113694</v>
      </c>
      <c r="J58" s="64">
        <v>113694</v>
      </c>
      <c r="K58" s="65">
        <v>45934</v>
      </c>
      <c r="L58" s="66">
        <v>2733</v>
      </c>
      <c r="M58" s="63"/>
      <c r="N58" s="67"/>
      <c r="O58" s="66"/>
      <c r="P58" s="110">
        <f>I58/V58</f>
        <v>4.6826194398682039</v>
      </c>
      <c r="Q58" s="64">
        <v>10088</v>
      </c>
      <c r="R58" s="66">
        <v>53</v>
      </c>
      <c r="S58" s="63">
        <v>67425</v>
      </c>
      <c r="T58" s="69" t="s">
        <v>26</v>
      </c>
      <c r="U58" s="42"/>
      <c r="V58" s="57">
        <v>24280</v>
      </c>
    </row>
    <row r="59" spans="1:22" ht="22.5" customHeight="1" x14ac:dyDescent="0.2">
      <c r="A59" s="271" t="s">
        <v>111</v>
      </c>
      <c r="B59" s="272"/>
      <c r="C59" s="58">
        <f t="shared" si="1"/>
        <v>14219</v>
      </c>
      <c r="D59" s="64">
        <v>14219</v>
      </c>
      <c r="E59" s="60">
        <v>832</v>
      </c>
      <c r="F59" s="61"/>
      <c r="G59" s="60"/>
      <c r="H59" s="109">
        <f>C59*100/V59</f>
        <v>80.116069416272254</v>
      </c>
      <c r="I59" s="63">
        <f t="shared" si="0"/>
        <v>60356</v>
      </c>
      <c r="J59" s="64">
        <v>55644</v>
      </c>
      <c r="K59" s="65">
        <v>14581</v>
      </c>
      <c r="L59" s="66">
        <v>682</v>
      </c>
      <c r="M59" s="63">
        <v>4712</v>
      </c>
      <c r="N59" s="67"/>
      <c r="O59" s="66"/>
      <c r="P59" s="110">
        <f>I59/V59</f>
        <v>3.4007212080234392</v>
      </c>
      <c r="Q59" s="77">
        <v>11724</v>
      </c>
      <c r="R59" s="79">
        <v>445</v>
      </c>
      <c r="S59" s="80">
        <v>18500</v>
      </c>
      <c r="T59" s="82" t="s">
        <v>33</v>
      </c>
      <c r="U59" s="42"/>
      <c r="V59" s="57">
        <v>17748</v>
      </c>
    </row>
    <row r="60" spans="1:22" ht="22.5" customHeight="1" x14ac:dyDescent="0.2">
      <c r="A60" s="271" t="s">
        <v>112</v>
      </c>
      <c r="B60" s="272"/>
      <c r="C60" s="58">
        <f t="shared" si="1"/>
        <v>19860</v>
      </c>
      <c r="D60" s="59">
        <v>19860</v>
      </c>
      <c r="E60" s="60">
        <v>3920</v>
      </c>
      <c r="F60" s="61"/>
      <c r="G60" s="60"/>
      <c r="H60" s="109">
        <f>C60*100/V60</f>
        <v>36.193982249275571</v>
      </c>
      <c r="I60" s="63">
        <f t="shared" si="0"/>
        <v>220127</v>
      </c>
      <c r="J60" s="132">
        <v>220127</v>
      </c>
      <c r="K60" s="147">
        <v>69882</v>
      </c>
      <c r="L60" s="66">
        <v>2775</v>
      </c>
      <c r="M60" s="63"/>
      <c r="N60" s="67"/>
      <c r="O60" s="66"/>
      <c r="P60" s="110">
        <f>I60/V60</f>
        <v>4.0117183940515027</v>
      </c>
      <c r="Q60" s="64">
        <v>18104</v>
      </c>
      <c r="R60" s="148">
        <v>68</v>
      </c>
      <c r="S60" s="63">
        <v>99561</v>
      </c>
      <c r="T60" s="149" t="s">
        <v>26</v>
      </c>
      <c r="U60" s="42"/>
      <c r="V60" s="57">
        <v>54871</v>
      </c>
    </row>
    <row r="61" spans="1:22" ht="22.5" customHeight="1" x14ac:dyDescent="0.2">
      <c r="A61" s="267" t="s">
        <v>113</v>
      </c>
      <c r="B61" s="268"/>
      <c r="C61" s="135">
        <f t="shared" si="1"/>
        <v>31978</v>
      </c>
      <c r="D61" s="136">
        <v>31978</v>
      </c>
      <c r="E61" s="137">
        <v>3393</v>
      </c>
      <c r="F61" s="138"/>
      <c r="G61" s="137"/>
      <c r="H61" s="62">
        <f>C61*100/V61</f>
        <v>48.815411858093668</v>
      </c>
      <c r="I61" s="76">
        <f t="shared" si="0"/>
        <v>226422</v>
      </c>
      <c r="J61" s="150">
        <v>226422</v>
      </c>
      <c r="K61" s="151">
        <v>78784</v>
      </c>
      <c r="L61" s="152">
        <v>11658</v>
      </c>
      <c r="M61" s="80"/>
      <c r="N61" s="81"/>
      <c r="O61" s="79"/>
      <c r="P61" s="68">
        <f>(I61+I62+I63+I64+I65+I66+I67+I68+I69)/V61</f>
        <v>8.2893997679672715</v>
      </c>
      <c r="Q61" s="150">
        <v>19845</v>
      </c>
      <c r="R61" s="152" t="s">
        <v>30</v>
      </c>
      <c r="S61" s="153">
        <v>181556</v>
      </c>
      <c r="T61" s="154" t="s">
        <v>26</v>
      </c>
      <c r="U61" s="42"/>
      <c r="V61" s="278">
        <v>65508</v>
      </c>
    </row>
    <row r="62" spans="1:22" ht="22.5" customHeight="1" x14ac:dyDescent="0.2">
      <c r="A62" s="83"/>
      <c r="B62" s="84" t="s">
        <v>114</v>
      </c>
      <c r="C62" s="139">
        <f t="shared" si="1"/>
        <v>3914</v>
      </c>
      <c r="D62" s="140">
        <v>3914</v>
      </c>
      <c r="E62" s="141">
        <v>591</v>
      </c>
      <c r="F62" s="142"/>
      <c r="G62" s="141"/>
      <c r="H62" s="89"/>
      <c r="I62" s="90">
        <f t="shared" si="0"/>
        <v>211264</v>
      </c>
      <c r="J62" s="91">
        <v>211264</v>
      </c>
      <c r="K62" s="92">
        <v>96884</v>
      </c>
      <c r="L62" s="93">
        <v>5197</v>
      </c>
      <c r="M62" s="94"/>
      <c r="N62" s="95"/>
      <c r="O62" s="93"/>
      <c r="P62" s="96"/>
      <c r="Q62" s="91">
        <v>10118</v>
      </c>
      <c r="R62" s="93"/>
      <c r="S62" s="94">
        <v>93460</v>
      </c>
      <c r="T62" s="97" t="s">
        <v>26</v>
      </c>
      <c r="U62" s="42"/>
      <c r="V62" s="279"/>
    </row>
    <row r="63" spans="1:22" ht="22.5" customHeight="1" x14ac:dyDescent="0.2">
      <c r="A63" s="155"/>
      <c r="B63" s="84" t="s">
        <v>115</v>
      </c>
      <c r="C63" s="139">
        <f t="shared" si="1"/>
        <v>234</v>
      </c>
      <c r="D63" s="140">
        <v>234</v>
      </c>
      <c r="E63" s="141">
        <v>20</v>
      </c>
      <c r="F63" s="142"/>
      <c r="G63" s="141"/>
      <c r="H63" s="89"/>
      <c r="I63" s="90">
        <f t="shared" si="0"/>
        <v>10990</v>
      </c>
      <c r="J63" s="91">
        <v>10990</v>
      </c>
      <c r="K63" s="92">
        <v>5041</v>
      </c>
      <c r="L63" s="93">
        <v>469</v>
      </c>
      <c r="M63" s="94"/>
      <c r="N63" s="95"/>
      <c r="O63" s="93"/>
      <c r="P63" s="96"/>
      <c r="Q63" s="91">
        <v>898</v>
      </c>
      <c r="R63" s="93" t="s">
        <v>30</v>
      </c>
      <c r="S63" s="94" t="s">
        <v>30</v>
      </c>
      <c r="T63" s="97" t="s">
        <v>28</v>
      </c>
      <c r="U63" s="42"/>
      <c r="V63" s="279"/>
    </row>
    <row r="64" spans="1:22" ht="22.5" customHeight="1" x14ac:dyDescent="0.2">
      <c r="A64" s="83"/>
      <c r="B64" s="84" t="s">
        <v>116</v>
      </c>
      <c r="C64" s="139">
        <f t="shared" si="1"/>
        <v>222</v>
      </c>
      <c r="D64" s="140">
        <v>222</v>
      </c>
      <c r="E64" s="141">
        <v>28</v>
      </c>
      <c r="F64" s="142"/>
      <c r="G64" s="141"/>
      <c r="H64" s="89"/>
      <c r="I64" s="90">
        <f t="shared" si="0"/>
        <v>8925</v>
      </c>
      <c r="J64" s="91">
        <v>8925</v>
      </c>
      <c r="K64" s="92">
        <v>3369</v>
      </c>
      <c r="L64" s="93">
        <v>95</v>
      </c>
      <c r="M64" s="94"/>
      <c r="N64" s="95"/>
      <c r="O64" s="93"/>
      <c r="P64" s="96"/>
      <c r="Q64" s="91">
        <v>813</v>
      </c>
      <c r="R64" s="93" t="s">
        <v>30</v>
      </c>
      <c r="S64" s="94" t="s">
        <v>30</v>
      </c>
      <c r="T64" s="97" t="s">
        <v>28</v>
      </c>
      <c r="U64" s="42"/>
      <c r="V64" s="279"/>
    </row>
    <row r="65" spans="1:22" ht="22.5" customHeight="1" x14ac:dyDescent="0.2">
      <c r="A65" s="83"/>
      <c r="B65" s="84" t="s">
        <v>117</v>
      </c>
      <c r="C65" s="139">
        <f t="shared" si="1"/>
        <v>380</v>
      </c>
      <c r="D65" s="140">
        <v>380</v>
      </c>
      <c r="E65" s="141">
        <v>50</v>
      </c>
      <c r="F65" s="142"/>
      <c r="G65" s="141"/>
      <c r="H65" s="89"/>
      <c r="I65" s="90">
        <f t="shared" si="0"/>
        <v>28802</v>
      </c>
      <c r="J65" s="91">
        <v>28802</v>
      </c>
      <c r="K65" s="92">
        <v>15847</v>
      </c>
      <c r="L65" s="93">
        <v>334</v>
      </c>
      <c r="M65" s="94"/>
      <c r="N65" s="95"/>
      <c r="O65" s="93"/>
      <c r="P65" s="96"/>
      <c r="Q65" s="91">
        <v>2504</v>
      </c>
      <c r="R65" s="93" t="s">
        <v>30</v>
      </c>
      <c r="S65" s="94" t="s">
        <v>30</v>
      </c>
      <c r="T65" s="97" t="s">
        <v>28</v>
      </c>
      <c r="U65" s="42"/>
      <c r="V65" s="279"/>
    </row>
    <row r="66" spans="1:22" ht="22.5" customHeight="1" x14ac:dyDescent="0.2">
      <c r="A66" s="83"/>
      <c r="B66" s="111" t="s">
        <v>118</v>
      </c>
      <c r="C66" s="139">
        <f t="shared" si="1"/>
        <v>298</v>
      </c>
      <c r="D66" s="140">
        <v>298</v>
      </c>
      <c r="E66" s="141">
        <v>93</v>
      </c>
      <c r="F66" s="142"/>
      <c r="G66" s="141"/>
      <c r="H66" s="89"/>
      <c r="I66" s="90">
        <f t="shared" si="0"/>
        <v>12066</v>
      </c>
      <c r="J66" s="91">
        <v>12066</v>
      </c>
      <c r="K66" s="92">
        <v>5712</v>
      </c>
      <c r="L66" s="93">
        <v>585</v>
      </c>
      <c r="M66" s="94"/>
      <c r="N66" s="95"/>
      <c r="O66" s="93"/>
      <c r="P66" s="96"/>
      <c r="Q66" s="91">
        <v>2473</v>
      </c>
      <c r="R66" s="93" t="s">
        <v>30</v>
      </c>
      <c r="S66" s="94" t="s">
        <v>30</v>
      </c>
      <c r="T66" s="97" t="s">
        <v>28</v>
      </c>
      <c r="U66" s="42"/>
      <c r="V66" s="279"/>
    </row>
    <row r="67" spans="1:22" ht="22.5" customHeight="1" x14ac:dyDescent="0.2">
      <c r="A67" s="83"/>
      <c r="B67" s="84" t="s">
        <v>119</v>
      </c>
      <c r="C67" s="139">
        <f t="shared" si="1"/>
        <v>341</v>
      </c>
      <c r="D67" s="140">
        <v>341</v>
      </c>
      <c r="E67" s="141">
        <v>111</v>
      </c>
      <c r="F67" s="142"/>
      <c r="G67" s="141"/>
      <c r="H67" s="89"/>
      <c r="I67" s="90">
        <f t="shared" si="0"/>
        <v>14662</v>
      </c>
      <c r="J67" s="91">
        <v>14662</v>
      </c>
      <c r="K67" s="92">
        <v>8192</v>
      </c>
      <c r="L67" s="93">
        <v>124</v>
      </c>
      <c r="M67" s="94"/>
      <c r="N67" s="95"/>
      <c r="O67" s="93"/>
      <c r="P67" s="96"/>
      <c r="Q67" s="91">
        <v>1734</v>
      </c>
      <c r="R67" s="93" t="s">
        <v>30</v>
      </c>
      <c r="S67" s="94" t="s">
        <v>30</v>
      </c>
      <c r="T67" s="97" t="s">
        <v>28</v>
      </c>
      <c r="U67" s="42"/>
      <c r="V67" s="279"/>
    </row>
    <row r="68" spans="1:22" ht="22.5" customHeight="1" x14ac:dyDescent="0.2">
      <c r="A68" s="83"/>
      <c r="B68" s="84" t="s">
        <v>120</v>
      </c>
      <c r="C68" s="139">
        <f>D68+F68</f>
        <v>1270</v>
      </c>
      <c r="D68" s="140">
        <v>1270</v>
      </c>
      <c r="E68" s="141">
        <v>295</v>
      </c>
      <c r="F68" s="142"/>
      <c r="G68" s="141"/>
      <c r="H68" s="89"/>
      <c r="I68" s="90">
        <f t="shared" si="0"/>
        <v>23226</v>
      </c>
      <c r="J68" s="91">
        <v>23226</v>
      </c>
      <c r="K68" s="92">
        <v>11698</v>
      </c>
      <c r="L68" s="93">
        <v>321</v>
      </c>
      <c r="M68" s="94"/>
      <c r="N68" s="95"/>
      <c r="O68" s="93"/>
      <c r="P68" s="96"/>
      <c r="Q68" s="91">
        <v>3143</v>
      </c>
      <c r="R68" s="93" t="s">
        <v>30</v>
      </c>
      <c r="S68" s="94" t="s">
        <v>30</v>
      </c>
      <c r="T68" s="97" t="s">
        <v>28</v>
      </c>
      <c r="U68" s="42"/>
      <c r="V68" s="279"/>
    </row>
    <row r="69" spans="1:22" ht="22.5" customHeight="1" x14ac:dyDescent="0.2">
      <c r="A69" s="98"/>
      <c r="B69" s="156" t="s">
        <v>121</v>
      </c>
      <c r="C69" s="143">
        <f>D69+F69</f>
        <v>270</v>
      </c>
      <c r="D69" s="144">
        <v>270</v>
      </c>
      <c r="E69" s="145">
        <v>32</v>
      </c>
      <c r="F69" s="146"/>
      <c r="G69" s="145"/>
      <c r="H69" s="47"/>
      <c r="I69" s="48">
        <f t="shared" si="0"/>
        <v>6665</v>
      </c>
      <c r="J69" s="103">
        <v>6665</v>
      </c>
      <c r="K69" s="104">
        <v>2821</v>
      </c>
      <c r="L69" s="105">
        <v>207</v>
      </c>
      <c r="M69" s="106"/>
      <c r="N69" s="107"/>
      <c r="O69" s="105"/>
      <c r="P69" s="70"/>
      <c r="Q69" s="103">
        <v>759</v>
      </c>
      <c r="R69" s="105" t="s">
        <v>30</v>
      </c>
      <c r="S69" s="106" t="s">
        <v>30</v>
      </c>
      <c r="T69" s="108" t="s">
        <v>28</v>
      </c>
      <c r="U69" s="42"/>
      <c r="V69" s="280"/>
    </row>
    <row r="70" spans="1:22" ht="22.5" customHeight="1" x14ac:dyDescent="0.2">
      <c r="A70" s="281" t="s">
        <v>122</v>
      </c>
      <c r="B70" s="282"/>
      <c r="C70" s="157">
        <f t="shared" si="1"/>
        <v>43841</v>
      </c>
      <c r="D70" s="158">
        <v>43043</v>
      </c>
      <c r="E70" s="159">
        <v>2887</v>
      </c>
      <c r="F70" s="160">
        <v>798</v>
      </c>
      <c r="G70" s="159">
        <v>17</v>
      </c>
      <c r="H70" s="89">
        <f>(C70+C71+C72+C73+C74)*100/V70</f>
        <v>66.876713746184492</v>
      </c>
      <c r="I70" s="121">
        <f t="shared" si="0"/>
        <v>322413</v>
      </c>
      <c r="J70" s="150">
        <v>313171</v>
      </c>
      <c r="K70" s="151">
        <v>156814</v>
      </c>
      <c r="L70" s="152">
        <v>299</v>
      </c>
      <c r="M70" s="153">
        <v>9242</v>
      </c>
      <c r="N70" s="151">
        <v>2011</v>
      </c>
      <c r="O70" s="152">
        <v>0</v>
      </c>
      <c r="P70" s="96">
        <f>(I70+I71+I72+I73+I74)/V70</f>
        <v>5.8013451290806559</v>
      </c>
      <c r="Q70" s="150">
        <v>24723</v>
      </c>
      <c r="R70" s="152">
        <v>181</v>
      </c>
      <c r="S70" s="153">
        <v>155453</v>
      </c>
      <c r="T70" s="154" t="s">
        <v>26</v>
      </c>
      <c r="U70" s="42"/>
      <c r="V70" s="278">
        <v>96645</v>
      </c>
    </row>
    <row r="71" spans="1:22" ht="22.5" customHeight="1" x14ac:dyDescent="0.2">
      <c r="A71" s="83"/>
      <c r="B71" s="84" t="s">
        <v>123</v>
      </c>
      <c r="C71" s="99">
        <f t="shared" si="1"/>
        <v>1989</v>
      </c>
      <c r="D71" s="100">
        <v>1989</v>
      </c>
      <c r="E71" s="101">
        <v>310</v>
      </c>
      <c r="F71" s="102"/>
      <c r="G71" s="101"/>
      <c r="H71" s="89"/>
      <c r="I71" s="48">
        <f t="shared" si="0"/>
        <v>36676</v>
      </c>
      <c r="J71" s="103">
        <v>36676</v>
      </c>
      <c r="K71" s="104">
        <v>14623</v>
      </c>
      <c r="L71" s="105"/>
      <c r="M71" s="106"/>
      <c r="N71" s="107"/>
      <c r="O71" s="105"/>
      <c r="P71" s="96"/>
      <c r="Q71" s="103">
        <v>1146</v>
      </c>
      <c r="R71" s="105">
        <v>14</v>
      </c>
      <c r="S71" s="106">
        <v>13016</v>
      </c>
      <c r="T71" s="108" t="s">
        <v>31</v>
      </c>
      <c r="U71" s="42"/>
      <c r="V71" s="279"/>
    </row>
    <row r="72" spans="1:22" ht="22.5" customHeight="1" x14ac:dyDescent="0.2">
      <c r="A72" s="271" t="s">
        <v>124</v>
      </c>
      <c r="B72" s="272"/>
      <c r="C72" s="58">
        <f t="shared" si="1"/>
        <v>7858</v>
      </c>
      <c r="D72" s="59">
        <v>7858</v>
      </c>
      <c r="E72" s="60">
        <v>795</v>
      </c>
      <c r="F72" s="61"/>
      <c r="G72" s="60"/>
      <c r="H72" s="89"/>
      <c r="I72" s="63">
        <f t="shared" ref="I72:I125" si="2">J72+M72</f>
        <v>87361</v>
      </c>
      <c r="J72" s="64">
        <v>87361</v>
      </c>
      <c r="K72" s="65">
        <v>46371</v>
      </c>
      <c r="L72" s="66">
        <v>288</v>
      </c>
      <c r="M72" s="63"/>
      <c r="N72" s="67"/>
      <c r="O72" s="161"/>
      <c r="P72" s="96"/>
      <c r="Q72" s="64">
        <v>7934</v>
      </c>
      <c r="R72" s="66">
        <v>59</v>
      </c>
      <c r="S72" s="63">
        <v>33969</v>
      </c>
      <c r="T72" s="69" t="s">
        <v>31</v>
      </c>
      <c r="U72" s="42"/>
      <c r="V72" s="279"/>
    </row>
    <row r="73" spans="1:22" ht="22.5" customHeight="1" x14ac:dyDescent="0.2">
      <c r="A73" s="271" t="s">
        <v>125</v>
      </c>
      <c r="B73" s="272"/>
      <c r="C73" s="58">
        <f t="shared" si="1"/>
        <v>5569</v>
      </c>
      <c r="D73" s="59">
        <v>5569</v>
      </c>
      <c r="E73" s="60">
        <v>413</v>
      </c>
      <c r="F73" s="61"/>
      <c r="G73" s="60"/>
      <c r="H73" s="89"/>
      <c r="I73" s="63">
        <f t="shared" si="2"/>
        <v>73441</v>
      </c>
      <c r="J73" s="64">
        <v>73441</v>
      </c>
      <c r="K73" s="65">
        <v>34967</v>
      </c>
      <c r="L73" s="66">
        <v>944</v>
      </c>
      <c r="M73" s="63"/>
      <c r="N73" s="67"/>
      <c r="O73" s="66"/>
      <c r="P73" s="96"/>
      <c r="Q73" s="64">
        <v>3610</v>
      </c>
      <c r="R73" s="66">
        <v>48</v>
      </c>
      <c r="S73" s="63">
        <v>20556</v>
      </c>
      <c r="T73" s="69" t="s">
        <v>31</v>
      </c>
      <c r="U73" s="42"/>
      <c r="V73" s="279"/>
    </row>
    <row r="74" spans="1:22" ht="22.5" customHeight="1" x14ac:dyDescent="0.2">
      <c r="A74" s="271" t="s">
        <v>126</v>
      </c>
      <c r="B74" s="272"/>
      <c r="C74" s="58">
        <f t="shared" ref="C74:C126" si="3">D74+F74</f>
        <v>5376</v>
      </c>
      <c r="D74" s="59">
        <v>5376</v>
      </c>
      <c r="E74" s="60">
        <v>293</v>
      </c>
      <c r="F74" s="61"/>
      <c r="G74" s="60"/>
      <c r="H74" s="47"/>
      <c r="I74" s="63">
        <f t="shared" si="2"/>
        <v>40780</v>
      </c>
      <c r="J74" s="64">
        <v>40780</v>
      </c>
      <c r="K74" s="65">
        <v>16298</v>
      </c>
      <c r="L74" s="66">
        <v>366</v>
      </c>
      <c r="M74" s="63"/>
      <c r="N74" s="67"/>
      <c r="O74" s="66"/>
      <c r="P74" s="70"/>
      <c r="Q74" s="64">
        <v>3958</v>
      </c>
      <c r="R74" s="66">
        <v>24</v>
      </c>
      <c r="S74" s="63">
        <v>29007</v>
      </c>
      <c r="T74" s="69" t="s">
        <v>31</v>
      </c>
      <c r="U74" s="42"/>
      <c r="V74" s="280"/>
    </row>
    <row r="75" spans="1:22" ht="22.5" customHeight="1" x14ac:dyDescent="0.2">
      <c r="A75" s="267" t="s">
        <v>127</v>
      </c>
      <c r="B75" s="268"/>
      <c r="C75" s="72">
        <f>D75</f>
        <v>11691</v>
      </c>
      <c r="D75" s="73">
        <v>11691</v>
      </c>
      <c r="E75" s="74">
        <v>996</v>
      </c>
      <c r="F75" s="162"/>
      <c r="G75" s="163"/>
      <c r="H75" s="62">
        <f>(C75+C76+C77)*100/V75</f>
        <v>34.621892716964673</v>
      </c>
      <c r="I75" s="76">
        <f t="shared" si="2"/>
        <v>158759</v>
      </c>
      <c r="J75" s="77">
        <v>148933</v>
      </c>
      <c r="K75" s="78">
        <v>72494</v>
      </c>
      <c r="L75" s="79">
        <v>2328</v>
      </c>
      <c r="M75" s="80">
        <v>9826</v>
      </c>
      <c r="N75" s="78">
        <v>4043</v>
      </c>
      <c r="O75" s="79">
        <v>8</v>
      </c>
      <c r="P75" s="68">
        <f>(I75+I76+I77)/V75</f>
        <v>4.8144962930658526</v>
      </c>
      <c r="Q75" s="77">
        <v>5235</v>
      </c>
      <c r="R75" s="79">
        <v>49</v>
      </c>
      <c r="S75" s="80">
        <v>36101</v>
      </c>
      <c r="T75" s="82" t="s">
        <v>33</v>
      </c>
      <c r="U75" s="8" t="s">
        <v>34</v>
      </c>
      <c r="V75" s="278">
        <v>57325</v>
      </c>
    </row>
    <row r="76" spans="1:22" ht="22.5" customHeight="1" x14ac:dyDescent="0.2">
      <c r="A76" s="83"/>
      <c r="B76" s="84" t="s">
        <v>128</v>
      </c>
      <c r="C76" s="99">
        <f t="shared" si="3"/>
        <v>1569</v>
      </c>
      <c r="D76" s="100">
        <v>1569</v>
      </c>
      <c r="E76" s="101">
        <v>122</v>
      </c>
      <c r="F76" s="102"/>
      <c r="G76" s="101"/>
      <c r="H76" s="89"/>
      <c r="I76" s="48">
        <f t="shared" si="2"/>
        <v>32643</v>
      </c>
      <c r="J76" s="103">
        <v>32643</v>
      </c>
      <c r="K76" s="104">
        <v>13391</v>
      </c>
      <c r="L76" s="105">
        <v>1250</v>
      </c>
      <c r="M76" s="106"/>
      <c r="N76" s="107"/>
      <c r="O76" s="105"/>
      <c r="P76" s="96"/>
      <c r="Q76" s="103">
        <v>321</v>
      </c>
      <c r="R76" s="105">
        <v>14</v>
      </c>
      <c r="S76" s="106">
        <v>7475</v>
      </c>
      <c r="T76" s="108" t="s">
        <v>33</v>
      </c>
      <c r="U76" s="42"/>
      <c r="V76" s="279"/>
    </row>
    <row r="77" spans="1:22" ht="22.5" customHeight="1" x14ac:dyDescent="0.2">
      <c r="A77" s="271" t="s">
        <v>129</v>
      </c>
      <c r="B77" s="272"/>
      <c r="C77" s="58">
        <f>D77</f>
        <v>6587</v>
      </c>
      <c r="D77" s="59">
        <v>6587</v>
      </c>
      <c r="E77" s="60">
        <v>544</v>
      </c>
      <c r="F77" s="164">
        <v>0</v>
      </c>
      <c r="G77" s="165">
        <v>0</v>
      </c>
      <c r="H77" s="47"/>
      <c r="I77" s="63">
        <f t="shared" si="2"/>
        <v>84589</v>
      </c>
      <c r="J77" s="64">
        <v>80081</v>
      </c>
      <c r="K77" s="65">
        <v>33542</v>
      </c>
      <c r="L77" s="66">
        <v>3371</v>
      </c>
      <c r="M77" s="63">
        <v>4508</v>
      </c>
      <c r="N77" s="67">
        <v>2334</v>
      </c>
      <c r="O77" s="66">
        <v>404</v>
      </c>
      <c r="P77" s="70"/>
      <c r="Q77" s="64">
        <v>5812</v>
      </c>
      <c r="R77" s="66">
        <v>33</v>
      </c>
      <c r="S77" s="63">
        <v>20424</v>
      </c>
      <c r="T77" s="69" t="s">
        <v>33</v>
      </c>
      <c r="U77" s="42"/>
      <c r="V77" s="280"/>
    </row>
    <row r="78" spans="1:22" ht="22.5" customHeight="1" x14ac:dyDescent="0.2">
      <c r="A78" s="271" t="s">
        <v>130</v>
      </c>
      <c r="B78" s="272"/>
      <c r="C78" s="58">
        <f>D78+F78</f>
        <v>5965</v>
      </c>
      <c r="D78" s="59">
        <v>5965</v>
      </c>
      <c r="E78" s="60">
        <v>603</v>
      </c>
      <c r="F78" s="61"/>
      <c r="G78" s="60"/>
      <c r="H78" s="109">
        <f>C78*100/V78</f>
        <v>20.611610228058051</v>
      </c>
      <c r="I78" s="63">
        <f t="shared" si="2"/>
        <v>147373</v>
      </c>
      <c r="J78" s="64">
        <v>144577</v>
      </c>
      <c r="K78" s="65">
        <v>68554</v>
      </c>
      <c r="L78" s="66">
        <v>0</v>
      </c>
      <c r="M78" s="63">
        <v>2796</v>
      </c>
      <c r="N78" s="67">
        <v>1031</v>
      </c>
      <c r="O78" s="66"/>
      <c r="P78" s="110">
        <f>I78/V78</f>
        <v>5.0923635107118175</v>
      </c>
      <c r="Q78" s="64">
        <v>9606</v>
      </c>
      <c r="R78" s="66">
        <v>41</v>
      </c>
      <c r="S78" s="63">
        <v>33539</v>
      </c>
      <c r="T78" s="69" t="s">
        <v>26</v>
      </c>
      <c r="U78" s="42"/>
      <c r="V78" s="166">
        <v>28940</v>
      </c>
    </row>
    <row r="79" spans="1:22" ht="22.5" customHeight="1" x14ac:dyDescent="0.2">
      <c r="A79" s="267" t="s">
        <v>131</v>
      </c>
      <c r="B79" s="268"/>
      <c r="C79" s="72">
        <f t="shared" si="3"/>
        <v>17431</v>
      </c>
      <c r="D79" s="73">
        <v>17431</v>
      </c>
      <c r="E79" s="74">
        <v>1357</v>
      </c>
      <c r="F79" s="75"/>
      <c r="G79" s="74"/>
      <c r="H79" s="62">
        <f>(C79+C80+C81+C82+C83)*100/V79</f>
        <v>34.983012702603276</v>
      </c>
      <c r="I79" s="76">
        <f t="shared" si="2"/>
        <v>400101</v>
      </c>
      <c r="J79" s="77">
        <v>400101</v>
      </c>
      <c r="K79" s="78">
        <v>154613</v>
      </c>
      <c r="L79" s="79">
        <v>17576</v>
      </c>
      <c r="M79" s="80"/>
      <c r="N79" s="81"/>
      <c r="O79" s="79"/>
      <c r="P79" s="68">
        <f>(I79+I80+I81+I82+I83)/V79</f>
        <v>7.4749734911601138</v>
      </c>
      <c r="Q79" s="77">
        <v>13726</v>
      </c>
      <c r="R79" s="79">
        <v>76</v>
      </c>
      <c r="S79" s="80">
        <v>179935</v>
      </c>
      <c r="T79" s="82" t="s">
        <v>26</v>
      </c>
      <c r="U79" s="42"/>
      <c r="V79" s="278">
        <v>92422</v>
      </c>
    </row>
    <row r="80" spans="1:22" ht="22.5" customHeight="1" x14ac:dyDescent="0.2">
      <c r="A80" s="83"/>
      <c r="B80" s="84" t="s">
        <v>132</v>
      </c>
      <c r="C80" s="85">
        <f t="shared" si="3"/>
        <v>7711</v>
      </c>
      <c r="D80" s="86">
        <v>7711</v>
      </c>
      <c r="E80" s="87">
        <v>657</v>
      </c>
      <c r="F80" s="88"/>
      <c r="G80" s="87"/>
      <c r="H80" s="89"/>
      <c r="I80" s="90">
        <f t="shared" si="2"/>
        <v>117139</v>
      </c>
      <c r="J80" s="91">
        <v>117139</v>
      </c>
      <c r="K80" s="92">
        <v>49730</v>
      </c>
      <c r="L80" s="93">
        <v>3801</v>
      </c>
      <c r="M80" s="94"/>
      <c r="N80" s="95"/>
      <c r="O80" s="93"/>
      <c r="P80" s="96"/>
      <c r="Q80" s="91">
        <v>9107</v>
      </c>
      <c r="R80" s="93">
        <v>55</v>
      </c>
      <c r="S80" s="94">
        <v>68595</v>
      </c>
      <c r="T80" s="97" t="s">
        <v>26</v>
      </c>
      <c r="U80" s="42"/>
      <c r="V80" s="279"/>
    </row>
    <row r="81" spans="1:22" ht="22.5" customHeight="1" x14ac:dyDescent="0.2">
      <c r="A81" s="167"/>
      <c r="B81" s="84" t="s">
        <v>133</v>
      </c>
      <c r="C81" s="85">
        <f t="shared" si="3"/>
        <v>3795</v>
      </c>
      <c r="D81" s="86">
        <v>3795</v>
      </c>
      <c r="E81" s="87">
        <v>470</v>
      </c>
      <c r="F81" s="88"/>
      <c r="G81" s="87"/>
      <c r="H81" s="89"/>
      <c r="I81" s="90">
        <f t="shared" si="2"/>
        <v>103880</v>
      </c>
      <c r="J81" s="91">
        <v>103880</v>
      </c>
      <c r="K81" s="92">
        <v>54676</v>
      </c>
      <c r="L81" s="93">
        <v>2529</v>
      </c>
      <c r="M81" s="94"/>
      <c r="N81" s="95"/>
      <c r="O81" s="93"/>
      <c r="P81" s="96"/>
      <c r="Q81" s="91">
        <v>5034</v>
      </c>
      <c r="R81" s="93">
        <v>33</v>
      </c>
      <c r="S81" s="94">
        <v>49125</v>
      </c>
      <c r="T81" s="97" t="s">
        <v>26</v>
      </c>
      <c r="U81" s="42"/>
      <c r="V81" s="279"/>
    </row>
    <row r="82" spans="1:22" ht="22.5" customHeight="1" x14ac:dyDescent="0.2">
      <c r="A82" s="167"/>
      <c r="B82" s="84" t="s">
        <v>134</v>
      </c>
      <c r="C82" s="85">
        <f t="shared" si="3"/>
        <v>1561</v>
      </c>
      <c r="D82" s="86">
        <v>1561</v>
      </c>
      <c r="E82" s="87">
        <v>172</v>
      </c>
      <c r="F82" s="88"/>
      <c r="G82" s="87"/>
      <c r="H82" s="89"/>
      <c r="I82" s="90">
        <f t="shared" si="2"/>
        <v>49460</v>
      </c>
      <c r="J82" s="91">
        <v>49460</v>
      </c>
      <c r="K82" s="92">
        <v>27222</v>
      </c>
      <c r="L82" s="93">
        <v>1267</v>
      </c>
      <c r="M82" s="94"/>
      <c r="N82" s="95"/>
      <c r="O82" s="93"/>
      <c r="P82" s="96"/>
      <c r="Q82" s="91">
        <v>4945</v>
      </c>
      <c r="R82" s="93">
        <v>27</v>
      </c>
      <c r="S82" s="94">
        <v>26319</v>
      </c>
      <c r="T82" s="97" t="s">
        <v>26</v>
      </c>
      <c r="U82" s="42"/>
      <c r="V82" s="279"/>
    </row>
    <row r="83" spans="1:22" ht="22.5" customHeight="1" x14ac:dyDescent="0.2">
      <c r="A83" s="168"/>
      <c r="B83" s="84" t="s">
        <v>135</v>
      </c>
      <c r="C83" s="99">
        <f t="shared" si="3"/>
        <v>1834</v>
      </c>
      <c r="D83" s="100">
        <v>1834</v>
      </c>
      <c r="E83" s="101">
        <v>191</v>
      </c>
      <c r="F83" s="102"/>
      <c r="G83" s="101"/>
      <c r="H83" s="47"/>
      <c r="I83" s="48">
        <f t="shared" si="2"/>
        <v>20272</v>
      </c>
      <c r="J83" s="103">
        <v>20272</v>
      </c>
      <c r="K83" s="104">
        <v>9081</v>
      </c>
      <c r="L83" s="105">
        <v>991</v>
      </c>
      <c r="M83" s="106"/>
      <c r="N83" s="107"/>
      <c r="O83" s="105"/>
      <c r="P83" s="70"/>
      <c r="Q83" s="103">
        <v>1603</v>
      </c>
      <c r="R83" s="105">
        <v>14</v>
      </c>
      <c r="S83" s="106">
        <v>22197</v>
      </c>
      <c r="T83" s="108" t="s">
        <v>26</v>
      </c>
      <c r="U83" s="42"/>
      <c r="V83" s="280"/>
    </row>
    <row r="84" spans="1:22" ht="22.5" customHeight="1" x14ac:dyDescent="0.2">
      <c r="A84" s="271" t="s">
        <v>136</v>
      </c>
      <c r="B84" s="272"/>
      <c r="C84" s="58">
        <f>D84+F84</f>
        <v>2871</v>
      </c>
      <c r="D84" s="59">
        <v>2871</v>
      </c>
      <c r="E84" s="60">
        <v>473</v>
      </c>
      <c r="F84" s="61"/>
      <c r="G84" s="60"/>
      <c r="H84" s="47">
        <f>C84*100/V84</f>
        <v>71.081950977964837</v>
      </c>
      <c r="I84" s="63">
        <f t="shared" si="2"/>
        <v>19896</v>
      </c>
      <c r="J84" s="64">
        <v>18257</v>
      </c>
      <c r="K84" s="65">
        <v>7670</v>
      </c>
      <c r="L84" s="66">
        <v>0</v>
      </c>
      <c r="M84" s="63">
        <v>1639</v>
      </c>
      <c r="N84" s="67">
        <v>0</v>
      </c>
      <c r="O84" s="66">
        <v>0</v>
      </c>
      <c r="P84" s="70">
        <f>I84/V84</f>
        <v>4.9259717751918792</v>
      </c>
      <c r="Q84" s="64">
        <v>2361</v>
      </c>
      <c r="R84" s="66">
        <v>14</v>
      </c>
      <c r="S84" s="63">
        <v>27085</v>
      </c>
      <c r="T84" s="69" t="s">
        <v>26</v>
      </c>
      <c r="U84" s="42"/>
      <c r="V84" s="166">
        <v>4039</v>
      </c>
    </row>
    <row r="85" spans="1:22" ht="22.5" customHeight="1" x14ac:dyDescent="0.2">
      <c r="A85" s="271" t="s">
        <v>137</v>
      </c>
      <c r="B85" s="272"/>
      <c r="C85" s="58">
        <f t="shared" si="3"/>
        <v>11190</v>
      </c>
      <c r="D85" s="59">
        <v>11190</v>
      </c>
      <c r="E85" s="60">
        <v>642</v>
      </c>
      <c r="F85" s="61"/>
      <c r="G85" s="60"/>
      <c r="H85" s="47">
        <f>C85*100/V85</f>
        <v>116.62324127149557</v>
      </c>
      <c r="I85" s="63">
        <f t="shared" si="2"/>
        <v>71577</v>
      </c>
      <c r="J85" s="64">
        <v>68299</v>
      </c>
      <c r="K85" s="65">
        <v>16340</v>
      </c>
      <c r="L85" s="66">
        <v>1238</v>
      </c>
      <c r="M85" s="63">
        <v>3278</v>
      </c>
      <c r="N85" s="67">
        <v>1877</v>
      </c>
      <c r="O85" s="66">
        <v>0</v>
      </c>
      <c r="P85" s="70">
        <f>I85/V85</f>
        <v>7.4598228243877021</v>
      </c>
      <c r="Q85" s="64">
        <v>7258</v>
      </c>
      <c r="R85" s="66">
        <v>55</v>
      </c>
      <c r="S85" s="63">
        <v>45695</v>
      </c>
      <c r="T85" s="69" t="s">
        <v>35</v>
      </c>
      <c r="U85" s="8" t="s">
        <v>29</v>
      </c>
      <c r="V85" s="57">
        <v>9595</v>
      </c>
    </row>
    <row r="86" spans="1:22" ht="22.5" customHeight="1" x14ac:dyDescent="0.2">
      <c r="A86" s="271" t="s">
        <v>138</v>
      </c>
      <c r="B86" s="272"/>
      <c r="C86" s="58">
        <f t="shared" si="3"/>
        <v>33281</v>
      </c>
      <c r="D86" s="59">
        <v>33281</v>
      </c>
      <c r="E86" s="60">
        <v>1008</v>
      </c>
      <c r="F86" s="61"/>
      <c r="G86" s="60"/>
      <c r="H86" s="62">
        <f>(C86+C87)*100/V86</f>
        <v>167.4263004326391</v>
      </c>
      <c r="I86" s="63">
        <f t="shared" si="2"/>
        <v>171295</v>
      </c>
      <c r="J86" s="64">
        <v>171295</v>
      </c>
      <c r="K86" s="65">
        <v>36923</v>
      </c>
      <c r="L86" s="66">
        <v>1929</v>
      </c>
      <c r="M86" s="63"/>
      <c r="N86" s="67"/>
      <c r="O86" s="66"/>
      <c r="P86" s="68">
        <f>(I86+I87)/V86</f>
        <v>8.6173156253144185</v>
      </c>
      <c r="Q86" s="77">
        <v>3563</v>
      </c>
      <c r="R86" s="79">
        <v>22</v>
      </c>
      <c r="S86" s="63">
        <v>166244</v>
      </c>
      <c r="T86" s="69" t="s">
        <v>26</v>
      </c>
      <c r="U86" s="42"/>
      <c r="V86" s="278">
        <v>19878</v>
      </c>
    </row>
    <row r="87" spans="1:22" ht="22.5" customHeight="1" x14ac:dyDescent="0.2">
      <c r="A87" s="271" t="s">
        <v>139</v>
      </c>
      <c r="B87" s="272"/>
      <c r="C87" s="58">
        <f>D87+F87</f>
        <v>0</v>
      </c>
      <c r="D87" s="169"/>
      <c r="E87" s="60"/>
      <c r="F87" s="61"/>
      <c r="G87" s="60"/>
      <c r="H87" s="47"/>
      <c r="I87" s="63">
        <f t="shared" si="2"/>
        <v>0</v>
      </c>
      <c r="J87" s="64"/>
      <c r="K87" s="65"/>
      <c r="L87" s="66"/>
      <c r="M87" s="63"/>
      <c r="N87" s="67"/>
      <c r="O87" s="66"/>
      <c r="P87" s="70"/>
      <c r="Q87" s="170"/>
      <c r="R87" s="50"/>
      <c r="S87" s="63">
        <v>997</v>
      </c>
      <c r="T87" s="69" t="s">
        <v>31</v>
      </c>
      <c r="U87" s="42"/>
      <c r="V87" s="280"/>
    </row>
    <row r="88" spans="1:22" ht="22.5" customHeight="1" x14ac:dyDescent="0.2">
      <c r="A88" s="271" t="s">
        <v>140</v>
      </c>
      <c r="B88" s="272"/>
      <c r="C88" s="58"/>
      <c r="D88" s="59">
        <v>24216</v>
      </c>
      <c r="E88" s="60">
        <v>1133</v>
      </c>
      <c r="F88" s="61"/>
      <c r="G88" s="60"/>
      <c r="H88" s="109">
        <f t="shared" ref="H88:H96" si="4">C88*100/V88</f>
        <v>0</v>
      </c>
      <c r="I88" s="63">
        <f t="shared" si="2"/>
        <v>92307</v>
      </c>
      <c r="J88" s="64">
        <v>92307</v>
      </c>
      <c r="K88" s="65">
        <v>25139</v>
      </c>
      <c r="L88" s="66">
        <v>604</v>
      </c>
      <c r="M88" s="63"/>
      <c r="N88" s="67"/>
      <c r="O88" s="66"/>
      <c r="P88" s="110">
        <f t="shared" ref="P88:P96" si="5">I88/V88</f>
        <v>5.6106856309263309</v>
      </c>
      <c r="Q88" s="64">
        <v>4620</v>
      </c>
      <c r="R88" s="66">
        <v>40</v>
      </c>
      <c r="S88" s="63">
        <v>43970</v>
      </c>
      <c r="T88" s="69" t="s">
        <v>31</v>
      </c>
      <c r="U88" s="42"/>
      <c r="V88" s="166">
        <v>16452</v>
      </c>
    </row>
    <row r="89" spans="1:22" ht="22.5" customHeight="1" x14ac:dyDescent="0.2">
      <c r="A89" s="271" t="s">
        <v>141</v>
      </c>
      <c r="B89" s="272"/>
      <c r="C89" s="58">
        <f t="shared" si="3"/>
        <v>11191</v>
      </c>
      <c r="D89" s="59">
        <v>11191</v>
      </c>
      <c r="E89" s="66">
        <v>1565</v>
      </c>
      <c r="F89" s="61"/>
      <c r="G89" s="60"/>
      <c r="H89" s="109">
        <f t="shared" si="4"/>
        <v>62.884917959091929</v>
      </c>
      <c r="I89" s="63">
        <f t="shared" si="2"/>
        <v>186321</v>
      </c>
      <c r="J89" s="64">
        <v>186321</v>
      </c>
      <c r="K89" s="65">
        <v>59710</v>
      </c>
      <c r="L89" s="66">
        <v>17189</v>
      </c>
      <c r="M89" s="63"/>
      <c r="N89" s="67"/>
      <c r="O89" s="66"/>
      <c r="P89" s="110">
        <f t="shared" si="5"/>
        <v>10.469824679703304</v>
      </c>
      <c r="Q89" s="64">
        <v>3731</v>
      </c>
      <c r="R89" s="66">
        <v>35</v>
      </c>
      <c r="S89" s="63">
        <v>160761</v>
      </c>
      <c r="T89" s="69" t="s">
        <v>26</v>
      </c>
      <c r="U89" s="42"/>
      <c r="V89" s="166">
        <v>17796</v>
      </c>
    </row>
    <row r="90" spans="1:22" ht="22.5" customHeight="1" x14ac:dyDescent="0.2">
      <c r="A90" s="271" t="s">
        <v>142</v>
      </c>
      <c r="B90" s="272"/>
      <c r="C90" s="58">
        <f t="shared" si="3"/>
        <v>20623</v>
      </c>
      <c r="D90" s="59">
        <v>20623</v>
      </c>
      <c r="E90" s="66">
        <v>1642</v>
      </c>
      <c r="F90" s="61"/>
      <c r="G90" s="60"/>
      <c r="H90" s="109">
        <f t="shared" si="4"/>
        <v>150.35724701079033</v>
      </c>
      <c r="I90" s="63">
        <f t="shared" si="2"/>
        <v>223058</v>
      </c>
      <c r="J90" s="64">
        <v>223058</v>
      </c>
      <c r="K90" s="65">
        <v>59423</v>
      </c>
      <c r="L90" s="66">
        <v>11306</v>
      </c>
      <c r="M90" s="63"/>
      <c r="N90" s="67"/>
      <c r="O90" s="66"/>
      <c r="P90" s="110">
        <f t="shared" si="5"/>
        <v>16.262613006707493</v>
      </c>
      <c r="Q90" s="64">
        <v>2824</v>
      </c>
      <c r="R90" s="66">
        <v>57</v>
      </c>
      <c r="S90" s="63">
        <v>116092</v>
      </c>
      <c r="T90" s="69" t="s">
        <v>26</v>
      </c>
      <c r="U90" s="42"/>
      <c r="V90" s="166">
        <v>13716</v>
      </c>
    </row>
    <row r="91" spans="1:22" ht="22.5" customHeight="1" x14ac:dyDescent="0.2">
      <c r="A91" s="271" t="s">
        <v>143</v>
      </c>
      <c r="B91" s="272"/>
      <c r="C91" s="58">
        <f>D91+F91</f>
        <v>17915</v>
      </c>
      <c r="D91" s="59">
        <v>17915</v>
      </c>
      <c r="E91" s="66">
        <v>1260</v>
      </c>
      <c r="F91" s="61" t="s">
        <v>30</v>
      </c>
      <c r="G91" s="60" t="s">
        <v>30</v>
      </c>
      <c r="H91" s="62">
        <f t="shared" si="4"/>
        <v>103.90325948265863</v>
      </c>
      <c r="I91" s="63">
        <f t="shared" si="2"/>
        <v>63795</v>
      </c>
      <c r="J91" s="64">
        <v>59027</v>
      </c>
      <c r="K91" s="65">
        <v>23609</v>
      </c>
      <c r="L91" s="66">
        <v>889</v>
      </c>
      <c r="M91" s="63">
        <v>4768</v>
      </c>
      <c r="N91" s="67">
        <v>4768</v>
      </c>
      <c r="O91" s="66"/>
      <c r="P91" s="68">
        <f t="shared" si="5"/>
        <v>3.6999768008351701</v>
      </c>
      <c r="Q91" s="64">
        <v>634</v>
      </c>
      <c r="R91" s="66">
        <v>16</v>
      </c>
      <c r="S91" s="63">
        <v>53454</v>
      </c>
      <c r="T91" s="69" t="s">
        <v>26</v>
      </c>
      <c r="U91" s="42"/>
      <c r="V91" s="171">
        <v>17242</v>
      </c>
    </row>
    <row r="92" spans="1:22" ht="22.5" customHeight="1" x14ac:dyDescent="0.2">
      <c r="A92" s="271" t="s">
        <v>144</v>
      </c>
      <c r="B92" s="272"/>
      <c r="C92" s="58">
        <f t="shared" si="3"/>
        <v>17275</v>
      </c>
      <c r="D92" s="59">
        <v>17275</v>
      </c>
      <c r="E92" s="66">
        <v>2052</v>
      </c>
      <c r="F92" s="61">
        <v>0</v>
      </c>
      <c r="G92" s="60">
        <v>0</v>
      </c>
      <c r="H92" s="109">
        <f t="shared" si="4"/>
        <v>70.831112386731718</v>
      </c>
      <c r="I92" s="63">
        <f t="shared" si="2"/>
        <v>69933</v>
      </c>
      <c r="J92" s="64">
        <v>67686</v>
      </c>
      <c r="K92" s="65">
        <v>37789</v>
      </c>
      <c r="L92" s="66">
        <v>606</v>
      </c>
      <c r="M92" s="63">
        <v>2247</v>
      </c>
      <c r="N92" s="65">
        <v>2025</v>
      </c>
      <c r="O92" s="66">
        <v>0</v>
      </c>
      <c r="P92" s="110">
        <f t="shared" si="5"/>
        <v>2.8673992373611052</v>
      </c>
      <c r="Q92" s="64">
        <v>12073</v>
      </c>
      <c r="R92" s="66">
        <v>83</v>
      </c>
      <c r="S92" s="63">
        <v>42567</v>
      </c>
      <c r="T92" s="69" t="s">
        <v>26</v>
      </c>
      <c r="U92" s="42"/>
      <c r="V92" s="166">
        <v>24389</v>
      </c>
    </row>
    <row r="93" spans="1:22" ht="22.5" customHeight="1" x14ac:dyDescent="0.2">
      <c r="A93" s="271" t="s">
        <v>145</v>
      </c>
      <c r="B93" s="272"/>
      <c r="C93" s="58">
        <f t="shared" si="3"/>
        <v>10303</v>
      </c>
      <c r="D93" s="59">
        <v>10303</v>
      </c>
      <c r="E93" s="66">
        <v>739</v>
      </c>
      <c r="F93" s="61"/>
      <c r="G93" s="60"/>
      <c r="H93" s="109">
        <f t="shared" si="4"/>
        <v>120.64402810304449</v>
      </c>
      <c r="I93" s="63">
        <f t="shared" si="2"/>
        <v>42437</v>
      </c>
      <c r="J93" s="64">
        <v>34101</v>
      </c>
      <c r="K93" s="65">
        <v>16656</v>
      </c>
      <c r="L93" s="66">
        <v>627</v>
      </c>
      <c r="M93" s="63">
        <v>8336</v>
      </c>
      <c r="N93" s="65">
        <v>7267</v>
      </c>
      <c r="O93" s="66">
        <v>409</v>
      </c>
      <c r="P93" s="110">
        <f t="shared" si="5"/>
        <v>4.9692037470725996</v>
      </c>
      <c r="Q93" s="64">
        <v>3837</v>
      </c>
      <c r="R93" s="66">
        <v>25</v>
      </c>
      <c r="S93" s="63">
        <v>6837</v>
      </c>
      <c r="T93" s="69" t="s">
        <v>31</v>
      </c>
      <c r="U93" s="42"/>
      <c r="V93" s="166">
        <v>8540</v>
      </c>
    </row>
    <row r="94" spans="1:22" ht="22.5" customHeight="1" x14ac:dyDescent="0.2">
      <c r="A94" s="271" t="s">
        <v>146</v>
      </c>
      <c r="B94" s="272"/>
      <c r="C94" s="58">
        <f t="shared" si="3"/>
        <v>4989</v>
      </c>
      <c r="D94" s="59">
        <v>4989</v>
      </c>
      <c r="E94" s="66">
        <v>993</v>
      </c>
      <c r="F94" s="61">
        <v>0</v>
      </c>
      <c r="G94" s="60">
        <v>0</v>
      </c>
      <c r="H94" s="172">
        <f t="shared" si="4"/>
        <v>41.917324819358093</v>
      </c>
      <c r="I94" s="63">
        <f t="shared" si="2"/>
        <v>79581</v>
      </c>
      <c r="J94" s="64">
        <v>78547</v>
      </c>
      <c r="K94" s="65">
        <v>37698</v>
      </c>
      <c r="L94" s="66">
        <v>497</v>
      </c>
      <c r="M94" s="63">
        <v>1034</v>
      </c>
      <c r="N94" s="67">
        <v>283</v>
      </c>
      <c r="O94" s="66">
        <v>0</v>
      </c>
      <c r="P94" s="173">
        <f t="shared" si="5"/>
        <v>6.6863552344143837</v>
      </c>
      <c r="Q94" s="64">
        <v>30222</v>
      </c>
      <c r="R94" s="66">
        <v>125</v>
      </c>
      <c r="S94" s="63">
        <v>20635</v>
      </c>
      <c r="T94" s="69" t="s">
        <v>33</v>
      </c>
      <c r="U94" s="42"/>
      <c r="V94" s="166">
        <v>11902</v>
      </c>
    </row>
    <row r="95" spans="1:22" ht="22.5" customHeight="1" x14ac:dyDescent="0.2">
      <c r="A95" s="271" t="s">
        <v>147</v>
      </c>
      <c r="B95" s="272"/>
      <c r="C95" s="58">
        <f>D95+F95</f>
        <v>3758</v>
      </c>
      <c r="D95" s="59">
        <v>3545</v>
      </c>
      <c r="E95" s="66">
        <v>642</v>
      </c>
      <c r="F95" s="61">
        <v>213</v>
      </c>
      <c r="G95" s="60">
        <v>48</v>
      </c>
      <c r="H95" s="109">
        <f t="shared" si="4"/>
        <v>30.301564263828414</v>
      </c>
      <c r="I95" s="63">
        <f t="shared" si="2"/>
        <v>74383</v>
      </c>
      <c r="J95" s="64">
        <v>69533</v>
      </c>
      <c r="K95" s="65">
        <v>33958</v>
      </c>
      <c r="L95" s="66">
        <v>391</v>
      </c>
      <c r="M95" s="63">
        <v>4850</v>
      </c>
      <c r="N95" s="65">
        <v>2787</v>
      </c>
      <c r="O95" s="66">
        <v>59</v>
      </c>
      <c r="P95" s="110">
        <f t="shared" si="5"/>
        <v>5.9976616674729879</v>
      </c>
      <c r="Q95" s="64">
        <v>16155</v>
      </c>
      <c r="R95" s="66">
        <v>146</v>
      </c>
      <c r="S95" s="63">
        <v>22478</v>
      </c>
      <c r="T95" s="69" t="s">
        <v>31</v>
      </c>
      <c r="U95" s="42"/>
      <c r="V95" s="166">
        <v>12402</v>
      </c>
    </row>
    <row r="96" spans="1:22" ht="22.5" customHeight="1" x14ac:dyDescent="0.2">
      <c r="A96" s="271" t="s">
        <v>148</v>
      </c>
      <c r="B96" s="272"/>
      <c r="C96" s="58">
        <f>D96+F96</f>
        <v>5412</v>
      </c>
      <c r="D96" s="59">
        <v>5412</v>
      </c>
      <c r="E96" s="66">
        <v>327</v>
      </c>
      <c r="F96" s="61" t="s">
        <v>27</v>
      </c>
      <c r="G96" s="60" t="s">
        <v>27</v>
      </c>
      <c r="H96" s="109">
        <f t="shared" si="4"/>
        <v>143.85964912280701</v>
      </c>
      <c r="I96" s="63">
        <f t="shared" si="2"/>
        <v>33517</v>
      </c>
      <c r="J96" s="64">
        <v>18347</v>
      </c>
      <c r="K96" s="65">
        <v>10026</v>
      </c>
      <c r="L96" s="66">
        <v>604</v>
      </c>
      <c r="M96" s="63">
        <v>15170</v>
      </c>
      <c r="N96" s="67">
        <v>7338</v>
      </c>
      <c r="O96" s="66">
        <v>329</v>
      </c>
      <c r="P96" s="110">
        <f t="shared" si="5"/>
        <v>8.909356725146198</v>
      </c>
      <c r="Q96" s="64">
        <v>13088</v>
      </c>
      <c r="R96" s="66">
        <v>28</v>
      </c>
      <c r="S96" s="63">
        <v>4133</v>
      </c>
      <c r="T96" s="69" t="s">
        <v>33</v>
      </c>
      <c r="U96" s="42"/>
      <c r="V96" s="166">
        <v>3762</v>
      </c>
    </row>
    <row r="97" spans="1:22" ht="22.5" customHeight="1" x14ac:dyDescent="0.2">
      <c r="A97" s="267" t="s">
        <v>149</v>
      </c>
      <c r="B97" s="268"/>
      <c r="C97" s="174">
        <f>D97+F97</f>
        <v>4848</v>
      </c>
      <c r="D97" s="175">
        <v>4848</v>
      </c>
      <c r="E97" s="176">
        <v>456</v>
      </c>
      <c r="F97" s="177"/>
      <c r="G97" s="176"/>
      <c r="H97" s="62"/>
      <c r="I97" s="134">
        <f t="shared" si="2"/>
        <v>44242</v>
      </c>
      <c r="J97" s="178">
        <v>44242</v>
      </c>
      <c r="K97" s="179">
        <v>7250</v>
      </c>
      <c r="L97" s="180">
        <v>1461</v>
      </c>
      <c r="M97" s="181"/>
      <c r="N97" s="182"/>
      <c r="O97" s="180"/>
      <c r="P97" s="68"/>
      <c r="Q97" s="178">
        <v>6007</v>
      </c>
      <c r="R97" s="180">
        <v>23</v>
      </c>
      <c r="S97" s="181">
        <v>69205</v>
      </c>
      <c r="T97" s="183" t="s">
        <v>26</v>
      </c>
      <c r="U97" s="42"/>
      <c r="V97" s="275">
        <v>9592</v>
      </c>
    </row>
    <row r="98" spans="1:22" ht="22.5" customHeight="1" x14ac:dyDescent="0.2">
      <c r="A98" s="83"/>
      <c r="B98" s="84" t="s">
        <v>150</v>
      </c>
      <c r="C98" s="85"/>
      <c r="D98" s="86"/>
      <c r="E98" s="87"/>
      <c r="F98" s="88"/>
      <c r="G98" s="87"/>
      <c r="H98" s="89"/>
      <c r="I98" s="90">
        <f t="shared" si="2"/>
        <v>170</v>
      </c>
      <c r="J98" s="91">
        <v>170</v>
      </c>
      <c r="K98" s="92">
        <v>4</v>
      </c>
      <c r="L98" s="93"/>
      <c r="M98" s="94"/>
      <c r="N98" s="95"/>
      <c r="O98" s="93"/>
      <c r="P98" s="96"/>
      <c r="Q98" s="91"/>
      <c r="R98" s="93"/>
      <c r="S98" s="94"/>
      <c r="T98" s="97" t="s">
        <v>28</v>
      </c>
      <c r="U98" s="42"/>
      <c r="V98" s="276"/>
    </row>
    <row r="99" spans="1:22" ht="22.5" customHeight="1" x14ac:dyDescent="0.2">
      <c r="A99" s="184"/>
      <c r="B99" s="84" t="s">
        <v>151</v>
      </c>
      <c r="C99" s="85"/>
      <c r="D99" s="86"/>
      <c r="E99" s="87"/>
      <c r="F99" s="88"/>
      <c r="G99" s="87"/>
      <c r="H99" s="89"/>
      <c r="I99" s="90">
        <f t="shared" si="2"/>
        <v>384</v>
      </c>
      <c r="J99" s="91">
        <v>384</v>
      </c>
      <c r="K99" s="92">
        <v>21</v>
      </c>
      <c r="L99" s="93"/>
      <c r="M99" s="94"/>
      <c r="N99" s="95"/>
      <c r="O99" s="93"/>
      <c r="P99" s="96"/>
      <c r="Q99" s="91"/>
      <c r="R99" s="93"/>
      <c r="S99" s="94"/>
      <c r="T99" s="97" t="s">
        <v>28</v>
      </c>
      <c r="U99" s="42"/>
      <c r="V99" s="276"/>
    </row>
    <row r="100" spans="1:22" ht="22.5" customHeight="1" x14ac:dyDescent="0.2">
      <c r="A100" s="185"/>
      <c r="B100" s="84" t="s">
        <v>152</v>
      </c>
      <c r="C100" s="99"/>
      <c r="D100" s="100"/>
      <c r="E100" s="101"/>
      <c r="F100" s="102"/>
      <c r="G100" s="101"/>
      <c r="H100" s="47"/>
      <c r="I100" s="48">
        <f t="shared" si="2"/>
        <v>26</v>
      </c>
      <c r="J100" s="103">
        <v>26</v>
      </c>
      <c r="K100" s="104">
        <v>5</v>
      </c>
      <c r="L100" s="105"/>
      <c r="M100" s="106"/>
      <c r="N100" s="107"/>
      <c r="O100" s="105"/>
      <c r="P100" s="70"/>
      <c r="Q100" s="103"/>
      <c r="R100" s="105"/>
      <c r="S100" s="106"/>
      <c r="T100" s="108" t="s">
        <v>28</v>
      </c>
      <c r="U100" s="42"/>
      <c r="V100" s="277"/>
    </row>
    <row r="101" spans="1:22" ht="22.5" customHeight="1" x14ac:dyDescent="0.2">
      <c r="A101" s="271" t="s">
        <v>153</v>
      </c>
      <c r="B101" s="272"/>
      <c r="C101" s="58">
        <f t="shared" si="3"/>
        <v>2991</v>
      </c>
      <c r="D101" s="59">
        <v>2991</v>
      </c>
      <c r="E101" s="60">
        <v>305</v>
      </c>
      <c r="F101" s="61"/>
      <c r="G101" s="60"/>
      <c r="H101" s="109">
        <f t="shared" ref="H101:H125" si="6">C101*100/V101</f>
        <v>34.265093366937791</v>
      </c>
      <c r="I101" s="63">
        <f t="shared" si="2"/>
        <v>47152</v>
      </c>
      <c r="J101" s="64">
        <v>47152</v>
      </c>
      <c r="K101" s="65">
        <v>14177</v>
      </c>
      <c r="L101" s="66">
        <v>160</v>
      </c>
      <c r="M101" s="63"/>
      <c r="N101" s="67"/>
      <c r="O101" s="66"/>
      <c r="P101" s="110">
        <f t="shared" ref="P101:P125" si="7">I101/V101</f>
        <v>5.4017642341619885</v>
      </c>
      <c r="Q101" s="64">
        <v>1705</v>
      </c>
      <c r="R101" s="66">
        <v>32</v>
      </c>
      <c r="S101" s="63">
        <v>35251</v>
      </c>
      <c r="T101" s="69" t="s">
        <v>26</v>
      </c>
      <c r="U101" s="42"/>
      <c r="V101" s="166">
        <v>8729</v>
      </c>
    </row>
    <row r="102" spans="1:22" ht="22.5" customHeight="1" x14ac:dyDescent="0.2">
      <c r="A102" s="273" t="s">
        <v>154</v>
      </c>
      <c r="B102" s="274"/>
      <c r="C102" s="186">
        <f t="shared" si="3"/>
        <v>2279</v>
      </c>
      <c r="D102" s="187">
        <v>2279</v>
      </c>
      <c r="E102" s="45">
        <v>255</v>
      </c>
      <c r="F102" s="46"/>
      <c r="G102" s="45"/>
      <c r="H102" s="47">
        <f t="shared" si="6"/>
        <v>17.511910250499461</v>
      </c>
      <c r="I102" s="48">
        <f t="shared" si="2"/>
        <v>70697</v>
      </c>
      <c r="J102" s="44">
        <v>70697</v>
      </c>
      <c r="K102" s="49">
        <v>27004</v>
      </c>
      <c r="L102" s="50">
        <v>446</v>
      </c>
      <c r="M102" s="48"/>
      <c r="N102" s="51"/>
      <c r="O102" s="50"/>
      <c r="P102" s="70">
        <f t="shared" si="7"/>
        <v>5.432380513293376</v>
      </c>
      <c r="Q102" s="44">
        <v>6651</v>
      </c>
      <c r="R102" s="50">
        <v>21</v>
      </c>
      <c r="S102" s="48">
        <v>18169</v>
      </c>
      <c r="T102" s="188" t="s">
        <v>35</v>
      </c>
      <c r="U102" s="8" t="s">
        <v>29</v>
      </c>
      <c r="V102" s="166">
        <v>13014</v>
      </c>
    </row>
    <row r="103" spans="1:22" ht="22.5" customHeight="1" x14ac:dyDescent="0.2">
      <c r="A103" s="271" t="s">
        <v>155</v>
      </c>
      <c r="B103" s="272"/>
      <c r="C103" s="58">
        <f t="shared" si="3"/>
        <v>15124</v>
      </c>
      <c r="D103" s="59">
        <v>15124</v>
      </c>
      <c r="E103" s="60">
        <v>1267</v>
      </c>
      <c r="F103" s="61"/>
      <c r="G103" s="60"/>
      <c r="H103" s="109">
        <f t="shared" si="6"/>
        <v>143.1248225608025</v>
      </c>
      <c r="I103" s="63">
        <f t="shared" si="2"/>
        <v>82206</v>
      </c>
      <c r="J103" s="77">
        <v>82206</v>
      </c>
      <c r="K103" s="78">
        <v>36782</v>
      </c>
      <c r="L103" s="66">
        <v>0</v>
      </c>
      <c r="M103" s="63"/>
      <c r="N103" s="67"/>
      <c r="O103" s="66"/>
      <c r="P103" s="110">
        <f t="shared" si="7"/>
        <v>7.7795022239046085</v>
      </c>
      <c r="Q103" s="77">
        <v>449</v>
      </c>
      <c r="R103" s="79">
        <v>35</v>
      </c>
      <c r="S103" s="80">
        <v>79535</v>
      </c>
      <c r="T103" s="82" t="s">
        <v>35</v>
      </c>
      <c r="U103" s="8" t="s">
        <v>29</v>
      </c>
      <c r="V103" s="166">
        <v>10567</v>
      </c>
    </row>
    <row r="104" spans="1:22" ht="22.5" customHeight="1" x14ac:dyDescent="0.2">
      <c r="A104" s="271" t="s">
        <v>156</v>
      </c>
      <c r="B104" s="272"/>
      <c r="C104" s="58">
        <f t="shared" si="3"/>
        <v>5467</v>
      </c>
      <c r="D104" s="158">
        <v>5467</v>
      </c>
      <c r="E104" s="152">
        <v>262</v>
      </c>
      <c r="F104" s="61"/>
      <c r="G104" s="60"/>
      <c r="H104" s="109">
        <f t="shared" si="6"/>
        <v>51.898614011771407</v>
      </c>
      <c r="I104" s="63">
        <f t="shared" si="2"/>
        <v>22278</v>
      </c>
      <c r="J104" s="64">
        <v>22278</v>
      </c>
      <c r="K104" s="133">
        <v>4947</v>
      </c>
      <c r="L104" s="66">
        <v>0</v>
      </c>
      <c r="M104" s="63"/>
      <c r="N104" s="67"/>
      <c r="O104" s="66"/>
      <c r="P104" s="110">
        <f t="shared" si="7"/>
        <v>2.1148661477121702</v>
      </c>
      <c r="Q104" s="132">
        <v>4461</v>
      </c>
      <c r="R104" s="66">
        <v>83</v>
      </c>
      <c r="S104" s="133">
        <v>11154</v>
      </c>
      <c r="T104" s="69" t="s">
        <v>31</v>
      </c>
      <c r="U104" s="42"/>
      <c r="V104" s="166">
        <v>10534</v>
      </c>
    </row>
    <row r="105" spans="1:22" ht="22.5" customHeight="1" x14ac:dyDescent="0.2">
      <c r="A105" s="271" t="s">
        <v>157</v>
      </c>
      <c r="B105" s="272"/>
      <c r="C105" s="58">
        <f t="shared" si="3"/>
        <v>1745</v>
      </c>
      <c r="D105" s="59">
        <v>1745</v>
      </c>
      <c r="E105" s="60">
        <v>282</v>
      </c>
      <c r="F105" s="61"/>
      <c r="G105" s="60"/>
      <c r="H105" s="109">
        <f t="shared" si="6"/>
        <v>44.801026957637994</v>
      </c>
      <c r="I105" s="63">
        <f t="shared" si="2"/>
        <v>22858</v>
      </c>
      <c r="J105" s="44">
        <v>22858</v>
      </c>
      <c r="K105" s="49"/>
      <c r="L105" s="66"/>
      <c r="M105" s="63"/>
      <c r="N105" s="67"/>
      <c r="O105" s="66"/>
      <c r="P105" s="110">
        <f t="shared" si="7"/>
        <v>5.8685494223363284</v>
      </c>
      <c r="Q105" s="44">
        <v>2039</v>
      </c>
      <c r="R105" s="50">
        <v>10</v>
      </c>
      <c r="S105" s="48">
        <v>24887</v>
      </c>
      <c r="T105" s="188" t="s">
        <v>26</v>
      </c>
      <c r="U105" s="42"/>
      <c r="V105" s="166">
        <v>3895</v>
      </c>
    </row>
    <row r="106" spans="1:22" ht="22.5" customHeight="1" x14ac:dyDescent="0.2">
      <c r="A106" s="271" t="s">
        <v>158</v>
      </c>
      <c r="B106" s="272"/>
      <c r="C106" s="58">
        <f t="shared" si="3"/>
        <v>2987</v>
      </c>
      <c r="D106" s="59">
        <v>2987</v>
      </c>
      <c r="E106" s="60">
        <v>85</v>
      </c>
      <c r="F106" s="61"/>
      <c r="G106" s="60"/>
      <c r="H106" s="172">
        <f t="shared" si="6"/>
        <v>96.014143362262942</v>
      </c>
      <c r="I106" s="63">
        <f t="shared" si="2"/>
        <v>4039</v>
      </c>
      <c r="J106" s="64">
        <v>4039</v>
      </c>
      <c r="K106" s="65">
        <v>1080</v>
      </c>
      <c r="L106" s="66">
        <v>244</v>
      </c>
      <c r="M106" s="63"/>
      <c r="N106" s="67"/>
      <c r="O106" s="66"/>
      <c r="P106" s="173">
        <f t="shared" si="7"/>
        <v>1.2982963677274189</v>
      </c>
      <c r="Q106" s="64">
        <v>106</v>
      </c>
      <c r="R106" s="66">
        <v>17</v>
      </c>
      <c r="S106" s="63">
        <v>4920</v>
      </c>
      <c r="T106" s="69" t="s">
        <v>31</v>
      </c>
      <c r="U106" s="8" t="s">
        <v>36</v>
      </c>
      <c r="V106" s="166">
        <v>3111</v>
      </c>
    </row>
    <row r="107" spans="1:22" ht="22.5" customHeight="1" x14ac:dyDescent="0.2">
      <c r="A107" s="271" t="s">
        <v>159</v>
      </c>
      <c r="B107" s="272"/>
      <c r="C107" s="58">
        <f t="shared" si="3"/>
        <v>1873</v>
      </c>
      <c r="D107" s="59">
        <v>1873</v>
      </c>
      <c r="E107" s="60">
        <v>155</v>
      </c>
      <c r="F107" s="61"/>
      <c r="G107" s="60"/>
      <c r="H107" s="109">
        <f t="shared" si="6"/>
        <v>212.84090909090909</v>
      </c>
      <c r="I107" s="63">
        <f t="shared" si="2"/>
        <v>14457</v>
      </c>
      <c r="J107" s="64">
        <v>14457</v>
      </c>
      <c r="K107" s="65">
        <v>4610</v>
      </c>
      <c r="L107" s="66">
        <v>1194</v>
      </c>
      <c r="M107" s="63"/>
      <c r="N107" s="67"/>
      <c r="O107" s="66"/>
      <c r="P107" s="110">
        <f t="shared" si="7"/>
        <v>16.428409090909092</v>
      </c>
      <c r="Q107" s="64">
        <v>778</v>
      </c>
      <c r="R107" s="66">
        <v>3</v>
      </c>
      <c r="S107" s="63">
        <v>3998</v>
      </c>
      <c r="T107" s="69" t="s">
        <v>33</v>
      </c>
      <c r="U107" s="42"/>
      <c r="V107" s="166">
        <v>880</v>
      </c>
    </row>
    <row r="108" spans="1:22" ht="22.5" customHeight="1" x14ac:dyDescent="0.2">
      <c r="A108" s="271" t="s">
        <v>160</v>
      </c>
      <c r="B108" s="272"/>
      <c r="C108" s="58">
        <f t="shared" si="3"/>
        <v>1100</v>
      </c>
      <c r="D108" s="59">
        <v>1100</v>
      </c>
      <c r="E108" s="60">
        <v>154</v>
      </c>
      <c r="F108" s="61"/>
      <c r="G108" s="60"/>
      <c r="H108" s="109">
        <f t="shared" si="6"/>
        <v>28.788275320596703</v>
      </c>
      <c r="I108" s="63">
        <f t="shared" si="2"/>
        <v>38146</v>
      </c>
      <c r="J108" s="64">
        <v>38146</v>
      </c>
      <c r="K108" s="65">
        <v>20845</v>
      </c>
      <c r="L108" s="66">
        <v>3</v>
      </c>
      <c r="M108" s="63"/>
      <c r="N108" s="67"/>
      <c r="O108" s="66"/>
      <c r="P108" s="110">
        <f t="shared" si="7"/>
        <v>9.9832504579952897</v>
      </c>
      <c r="Q108" s="64">
        <v>5945</v>
      </c>
      <c r="R108" s="66">
        <v>21</v>
      </c>
      <c r="S108" s="63">
        <v>7870</v>
      </c>
      <c r="T108" s="69" t="s">
        <v>33</v>
      </c>
      <c r="U108" s="42"/>
      <c r="V108" s="166">
        <v>3821</v>
      </c>
    </row>
    <row r="109" spans="1:22" ht="22.5" customHeight="1" x14ac:dyDescent="0.2">
      <c r="A109" s="271" t="s">
        <v>161</v>
      </c>
      <c r="B109" s="272"/>
      <c r="C109" s="58">
        <f t="shared" si="3"/>
        <v>12859</v>
      </c>
      <c r="D109" s="59">
        <v>12859</v>
      </c>
      <c r="E109" s="60">
        <v>1046</v>
      </c>
      <c r="F109" s="61"/>
      <c r="G109" s="60"/>
      <c r="H109" s="62">
        <f t="shared" si="6"/>
        <v>167.43489583333334</v>
      </c>
      <c r="I109" s="63">
        <f t="shared" si="2"/>
        <v>92734</v>
      </c>
      <c r="J109" s="64">
        <v>92734</v>
      </c>
      <c r="K109" s="65">
        <v>31029</v>
      </c>
      <c r="L109" s="66">
        <v>5488</v>
      </c>
      <c r="M109" s="63"/>
      <c r="N109" s="67"/>
      <c r="O109" s="66"/>
      <c r="P109" s="68">
        <f t="shared" si="7"/>
        <v>12.074739583333333</v>
      </c>
      <c r="Q109" s="64">
        <v>5458</v>
      </c>
      <c r="R109" s="66">
        <v>25</v>
      </c>
      <c r="S109" s="63">
        <v>70197</v>
      </c>
      <c r="T109" s="69" t="s">
        <v>26</v>
      </c>
      <c r="U109" s="42"/>
      <c r="V109" s="166">
        <v>7680</v>
      </c>
    </row>
    <row r="110" spans="1:22" ht="22.5" customHeight="1" x14ac:dyDescent="0.2">
      <c r="A110" s="271" t="s">
        <v>162</v>
      </c>
      <c r="B110" s="272"/>
      <c r="C110" s="58">
        <f t="shared" si="3"/>
        <v>6459</v>
      </c>
      <c r="D110" s="59">
        <v>6459</v>
      </c>
      <c r="E110" s="60">
        <v>1323</v>
      </c>
      <c r="F110" s="61"/>
      <c r="G110" s="60"/>
      <c r="H110" s="189">
        <f t="shared" si="6"/>
        <v>40.137956748695004</v>
      </c>
      <c r="I110" s="63">
        <f t="shared" si="2"/>
        <v>125379</v>
      </c>
      <c r="J110" s="64">
        <v>125379</v>
      </c>
      <c r="K110" s="65">
        <v>48954</v>
      </c>
      <c r="L110" s="66">
        <v>4926</v>
      </c>
      <c r="M110" s="63"/>
      <c r="N110" s="67"/>
      <c r="O110" s="66"/>
      <c r="P110" s="190">
        <f t="shared" si="7"/>
        <v>7.7913870246085013</v>
      </c>
      <c r="Q110" s="64">
        <v>10805</v>
      </c>
      <c r="R110" s="66">
        <v>28</v>
      </c>
      <c r="S110" s="63">
        <v>32510</v>
      </c>
      <c r="T110" s="69" t="s">
        <v>33</v>
      </c>
      <c r="V110" s="166">
        <v>16092</v>
      </c>
    </row>
    <row r="111" spans="1:22" ht="22.5" customHeight="1" x14ac:dyDescent="0.2">
      <c r="A111" s="271" t="s">
        <v>163</v>
      </c>
      <c r="B111" s="272"/>
      <c r="C111" s="58">
        <f t="shared" si="3"/>
        <v>5923</v>
      </c>
      <c r="D111" s="59">
        <v>5923</v>
      </c>
      <c r="E111" s="60">
        <v>243</v>
      </c>
      <c r="F111" s="61"/>
      <c r="G111" s="60"/>
      <c r="H111" s="47">
        <f t="shared" si="6"/>
        <v>134.06518786781348</v>
      </c>
      <c r="I111" s="63">
        <f t="shared" si="2"/>
        <v>19958</v>
      </c>
      <c r="J111" s="64">
        <v>19958</v>
      </c>
      <c r="K111" s="65">
        <v>8818</v>
      </c>
      <c r="L111" s="66">
        <v>39</v>
      </c>
      <c r="M111" s="63"/>
      <c r="N111" s="67"/>
      <c r="O111" s="66"/>
      <c r="P111" s="70">
        <f t="shared" si="7"/>
        <v>4.517428700769579</v>
      </c>
      <c r="Q111" s="64">
        <v>6691</v>
      </c>
      <c r="R111" s="66">
        <v>33</v>
      </c>
      <c r="S111" s="63"/>
      <c r="T111" s="69" t="s">
        <v>28</v>
      </c>
      <c r="U111" s="42"/>
      <c r="V111" s="166">
        <v>4418</v>
      </c>
    </row>
    <row r="112" spans="1:22" ht="22.5" customHeight="1" x14ac:dyDescent="0.2">
      <c r="A112" s="271" t="s">
        <v>164</v>
      </c>
      <c r="B112" s="272"/>
      <c r="C112" s="58">
        <f t="shared" si="3"/>
        <v>8538</v>
      </c>
      <c r="D112" s="59">
        <v>8538</v>
      </c>
      <c r="E112" s="60">
        <v>663</v>
      </c>
      <c r="F112" s="61"/>
      <c r="G112" s="60"/>
      <c r="H112" s="109">
        <f t="shared" si="6"/>
        <v>102.12918660287082</v>
      </c>
      <c r="I112" s="63">
        <f t="shared" si="2"/>
        <v>69946</v>
      </c>
      <c r="J112" s="64">
        <v>69946</v>
      </c>
      <c r="K112" s="65">
        <v>48284</v>
      </c>
      <c r="L112" s="66">
        <v>2122</v>
      </c>
      <c r="M112" s="63"/>
      <c r="N112" s="67"/>
      <c r="O112" s="66"/>
      <c r="P112" s="110">
        <f t="shared" si="7"/>
        <v>8.3667464114832537</v>
      </c>
      <c r="Q112" s="64">
        <v>4395</v>
      </c>
      <c r="R112" s="66">
        <v>30</v>
      </c>
      <c r="S112" s="63">
        <v>37631</v>
      </c>
      <c r="T112" s="69" t="s">
        <v>35</v>
      </c>
      <c r="U112" s="8" t="s">
        <v>29</v>
      </c>
      <c r="V112" s="166">
        <v>8360</v>
      </c>
    </row>
    <row r="113" spans="1:22" ht="22.5" customHeight="1" x14ac:dyDescent="0.2">
      <c r="A113" s="271" t="s">
        <v>165</v>
      </c>
      <c r="B113" s="272"/>
      <c r="C113" s="58">
        <f>D113+F113</f>
        <v>4952</v>
      </c>
      <c r="D113" s="59">
        <v>4952</v>
      </c>
      <c r="E113" s="60">
        <v>384</v>
      </c>
      <c r="F113" s="61"/>
      <c r="G113" s="60"/>
      <c r="H113" s="172">
        <f t="shared" si="6"/>
        <v>86.664333216660836</v>
      </c>
      <c r="I113" s="63">
        <f t="shared" si="2"/>
        <v>35671</v>
      </c>
      <c r="J113" s="64">
        <v>35671</v>
      </c>
      <c r="K113" s="65">
        <v>18180</v>
      </c>
      <c r="L113" s="66">
        <v>567</v>
      </c>
      <c r="M113" s="63"/>
      <c r="N113" s="67"/>
      <c r="O113" s="66"/>
      <c r="P113" s="173">
        <f t="shared" si="7"/>
        <v>6.2427371368568432</v>
      </c>
      <c r="Q113" s="64">
        <v>5575</v>
      </c>
      <c r="R113" s="66">
        <v>117</v>
      </c>
      <c r="S113" s="63">
        <v>7067</v>
      </c>
      <c r="T113" s="69" t="s">
        <v>33</v>
      </c>
      <c r="U113" s="42"/>
      <c r="V113" s="166">
        <v>5714</v>
      </c>
    </row>
    <row r="114" spans="1:22" ht="22.5" customHeight="1" x14ac:dyDescent="0.2">
      <c r="A114" s="271" t="s">
        <v>166</v>
      </c>
      <c r="B114" s="272"/>
      <c r="C114" s="58">
        <f t="shared" si="3"/>
        <v>810</v>
      </c>
      <c r="D114" s="59">
        <v>810</v>
      </c>
      <c r="E114" s="60">
        <v>45</v>
      </c>
      <c r="F114" s="61"/>
      <c r="G114" s="60"/>
      <c r="H114" s="172">
        <f t="shared" si="6"/>
        <v>105.1948051948052</v>
      </c>
      <c r="I114" s="63">
        <f t="shared" si="2"/>
        <v>495</v>
      </c>
      <c r="J114" s="64">
        <v>495</v>
      </c>
      <c r="K114" s="65">
        <v>27</v>
      </c>
      <c r="L114" s="66"/>
      <c r="M114" s="63"/>
      <c r="N114" s="67"/>
      <c r="O114" s="66"/>
      <c r="P114" s="173">
        <f t="shared" si="7"/>
        <v>0.6428571428571429</v>
      </c>
      <c r="Q114" s="64">
        <v>0</v>
      </c>
      <c r="R114" s="66">
        <v>0</v>
      </c>
      <c r="S114" s="63">
        <v>25</v>
      </c>
      <c r="T114" s="69" t="s">
        <v>33</v>
      </c>
      <c r="U114" s="42"/>
      <c r="V114" s="166">
        <v>770</v>
      </c>
    </row>
    <row r="115" spans="1:22" ht="22.5" customHeight="1" x14ac:dyDescent="0.2">
      <c r="A115" s="271" t="s">
        <v>167</v>
      </c>
      <c r="B115" s="272"/>
      <c r="C115" s="58">
        <f t="shared" si="3"/>
        <v>6897</v>
      </c>
      <c r="D115" s="59">
        <v>6897</v>
      </c>
      <c r="E115" s="60">
        <v>368</v>
      </c>
      <c r="F115" s="61"/>
      <c r="G115" s="60"/>
      <c r="H115" s="109">
        <f t="shared" si="6"/>
        <v>214.05959031657355</v>
      </c>
      <c r="I115" s="63">
        <f t="shared" si="2"/>
        <v>45603</v>
      </c>
      <c r="J115" s="64">
        <v>45603</v>
      </c>
      <c r="K115" s="65">
        <v>22130</v>
      </c>
      <c r="L115" s="66">
        <v>1178</v>
      </c>
      <c r="M115" s="63"/>
      <c r="N115" s="67"/>
      <c r="O115" s="66"/>
      <c r="P115" s="110">
        <f t="shared" si="7"/>
        <v>14.153631284916202</v>
      </c>
      <c r="Q115" s="64">
        <v>9125</v>
      </c>
      <c r="R115" s="66">
        <v>69</v>
      </c>
      <c r="S115" s="63" t="s">
        <v>27</v>
      </c>
      <c r="T115" s="69" t="s">
        <v>28</v>
      </c>
      <c r="U115" s="42"/>
      <c r="V115" s="166">
        <v>3222</v>
      </c>
    </row>
    <row r="116" spans="1:22" ht="22.5" customHeight="1" x14ac:dyDescent="0.2">
      <c r="A116" s="271" t="s">
        <v>168</v>
      </c>
      <c r="B116" s="272"/>
      <c r="C116" s="58">
        <f t="shared" si="3"/>
        <v>1369</v>
      </c>
      <c r="D116" s="59">
        <v>1369</v>
      </c>
      <c r="E116" s="60">
        <v>60</v>
      </c>
      <c r="F116" s="61"/>
      <c r="G116" s="60"/>
      <c r="H116" s="109">
        <f t="shared" si="6"/>
        <v>142.30769230769232</v>
      </c>
      <c r="I116" s="63">
        <f t="shared" si="2"/>
        <v>794</v>
      </c>
      <c r="J116" s="64">
        <v>794</v>
      </c>
      <c r="K116" s="65">
        <v>370</v>
      </c>
      <c r="L116" s="66"/>
      <c r="M116" s="63"/>
      <c r="N116" s="67"/>
      <c r="O116" s="66"/>
      <c r="P116" s="110">
        <f t="shared" si="7"/>
        <v>0.82536382536382535</v>
      </c>
      <c r="Q116" s="64">
        <v>150</v>
      </c>
      <c r="R116" s="66">
        <v>1</v>
      </c>
      <c r="S116" s="63">
        <v>1768</v>
      </c>
      <c r="T116" s="69" t="s">
        <v>31</v>
      </c>
      <c r="U116" s="42"/>
      <c r="V116" s="166">
        <v>962</v>
      </c>
    </row>
    <row r="117" spans="1:22" ht="22.5" customHeight="1" x14ac:dyDescent="0.2">
      <c r="A117" s="271" t="s">
        <v>169</v>
      </c>
      <c r="B117" s="272"/>
      <c r="C117" s="58">
        <f t="shared" si="3"/>
        <v>1718</v>
      </c>
      <c r="D117" s="59">
        <v>1718</v>
      </c>
      <c r="E117" s="60">
        <v>438</v>
      </c>
      <c r="F117" s="61"/>
      <c r="G117" s="60"/>
      <c r="H117" s="172">
        <f t="shared" si="6"/>
        <v>30.904838999820111</v>
      </c>
      <c r="I117" s="63">
        <f t="shared" si="2"/>
        <v>32627</v>
      </c>
      <c r="J117" s="64">
        <v>32627</v>
      </c>
      <c r="K117" s="65">
        <v>18581</v>
      </c>
      <c r="L117" s="66">
        <v>87</v>
      </c>
      <c r="M117" s="63"/>
      <c r="N117" s="67"/>
      <c r="O117" s="66"/>
      <c r="P117" s="173">
        <f t="shared" si="7"/>
        <v>5.8692210829285845</v>
      </c>
      <c r="Q117" s="64">
        <v>8633</v>
      </c>
      <c r="R117" s="66">
        <v>69</v>
      </c>
      <c r="S117" s="63">
        <v>8477</v>
      </c>
      <c r="T117" s="69" t="s">
        <v>33</v>
      </c>
      <c r="U117" s="42"/>
      <c r="V117" s="166">
        <v>5559</v>
      </c>
    </row>
    <row r="118" spans="1:22" ht="22.5" customHeight="1" x14ac:dyDescent="0.2">
      <c r="A118" s="271" t="s">
        <v>170</v>
      </c>
      <c r="B118" s="272"/>
      <c r="C118" s="58">
        <f t="shared" si="3"/>
        <v>1892</v>
      </c>
      <c r="D118" s="59">
        <v>1892</v>
      </c>
      <c r="E118" s="60">
        <v>314</v>
      </c>
      <c r="F118" s="61"/>
      <c r="G118" s="60"/>
      <c r="H118" s="109">
        <f t="shared" si="6"/>
        <v>30.644638807904116</v>
      </c>
      <c r="I118" s="63">
        <f t="shared" si="2"/>
        <v>52860</v>
      </c>
      <c r="J118" s="64">
        <v>52281</v>
      </c>
      <c r="K118" s="65">
        <v>25593</v>
      </c>
      <c r="L118" s="66"/>
      <c r="M118" s="63">
        <v>579</v>
      </c>
      <c r="N118" s="67">
        <v>162</v>
      </c>
      <c r="O118" s="66"/>
      <c r="P118" s="110">
        <f t="shared" si="7"/>
        <v>8.5617103984450917</v>
      </c>
      <c r="Q118" s="64">
        <v>1110</v>
      </c>
      <c r="R118" s="66">
        <v>20</v>
      </c>
      <c r="S118" s="63">
        <v>13898</v>
      </c>
      <c r="T118" s="69" t="s">
        <v>31</v>
      </c>
      <c r="U118" s="42"/>
      <c r="V118" s="166">
        <v>6174</v>
      </c>
    </row>
    <row r="119" spans="1:22" ht="22.5" customHeight="1" x14ac:dyDescent="0.2">
      <c r="A119" s="271" t="s">
        <v>171</v>
      </c>
      <c r="B119" s="272"/>
      <c r="C119" s="59"/>
      <c r="D119" s="59">
        <v>864</v>
      </c>
      <c r="E119" s="60">
        <v>31</v>
      </c>
      <c r="F119" s="61"/>
      <c r="G119" s="60"/>
      <c r="H119" s="109">
        <f t="shared" si="6"/>
        <v>0</v>
      </c>
      <c r="I119" s="63">
        <f t="shared" si="2"/>
        <v>9733</v>
      </c>
      <c r="J119" s="64">
        <v>9733</v>
      </c>
      <c r="K119" s="65">
        <v>3196</v>
      </c>
      <c r="L119" s="66">
        <v>13</v>
      </c>
      <c r="M119" s="63"/>
      <c r="N119" s="67"/>
      <c r="O119" s="66"/>
      <c r="P119" s="110">
        <f t="shared" si="7"/>
        <v>3.2196493549454184</v>
      </c>
      <c r="Q119" s="64">
        <v>64</v>
      </c>
      <c r="R119" s="66">
        <v>1</v>
      </c>
      <c r="S119" s="63">
        <v>29929</v>
      </c>
      <c r="T119" s="69" t="s">
        <v>26</v>
      </c>
      <c r="U119" s="42"/>
      <c r="V119" s="166">
        <v>3023</v>
      </c>
    </row>
    <row r="120" spans="1:22" ht="22.5" customHeight="1" x14ac:dyDescent="0.2">
      <c r="A120" s="271" t="s">
        <v>172</v>
      </c>
      <c r="B120" s="272"/>
      <c r="C120" s="58"/>
      <c r="D120" s="59">
        <v>4582</v>
      </c>
      <c r="E120" s="60"/>
      <c r="F120" s="61"/>
      <c r="G120" s="60"/>
      <c r="H120" s="109">
        <f t="shared" si="6"/>
        <v>0</v>
      </c>
      <c r="I120" s="63">
        <f t="shared" si="2"/>
        <v>38817</v>
      </c>
      <c r="J120" s="64">
        <v>38817</v>
      </c>
      <c r="K120" s="65"/>
      <c r="L120" s="66"/>
      <c r="M120" s="63"/>
      <c r="N120" s="67"/>
      <c r="O120" s="66"/>
      <c r="P120" s="110">
        <f t="shared" si="7"/>
        <v>4.7372467659262876</v>
      </c>
      <c r="Q120" s="64">
        <v>355</v>
      </c>
      <c r="R120" s="66">
        <v>21</v>
      </c>
      <c r="S120" s="63">
        <v>14742</v>
      </c>
      <c r="T120" s="69" t="s">
        <v>28</v>
      </c>
      <c r="U120" s="42"/>
      <c r="V120" s="166">
        <v>8194</v>
      </c>
    </row>
    <row r="121" spans="1:22" ht="22.5" customHeight="1" x14ac:dyDescent="0.2">
      <c r="A121" s="271" t="s">
        <v>173</v>
      </c>
      <c r="B121" s="272"/>
      <c r="C121" s="58">
        <f t="shared" si="3"/>
        <v>2591</v>
      </c>
      <c r="D121" s="59">
        <v>2591</v>
      </c>
      <c r="E121" s="60">
        <v>176</v>
      </c>
      <c r="F121" s="61"/>
      <c r="G121" s="60"/>
      <c r="H121" s="109">
        <f t="shared" si="6"/>
        <v>64.710289710289715</v>
      </c>
      <c r="I121" s="63">
        <f t="shared" si="2"/>
        <v>11790</v>
      </c>
      <c r="J121" s="64">
        <v>11790</v>
      </c>
      <c r="K121" s="65">
        <v>7628</v>
      </c>
      <c r="L121" s="66">
        <v>428</v>
      </c>
      <c r="M121" s="63"/>
      <c r="N121" s="67"/>
      <c r="O121" s="66"/>
      <c r="P121" s="110">
        <f t="shared" si="7"/>
        <v>2.9445554445554447</v>
      </c>
      <c r="Q121" s="64">
        <v>1992</v>
      </c>
      <c r="R121" s="66">
        <v>10</v>
      </c>
      <c r="S121" s="63" t="s">
        <v>27</v>
      </c>
      <c r="T121" s="69" t="s">
        <v>28</v>
      </c>
      <c r="U121" s="42"/>
      <c r="V121" s="166">
        <v>4004</v>
      </c>
    </row>
    <row r="122" spans="1:22" ht="22.5" customHeight="1" x14ac:dyDescent="0.2">
      <c r="A122" s="271" t="s">
        <v>174</v>
      </c>
      <c r="B122" s="272"/>
      <c r="C122" s="58">
        <f t="shared" si="3"/>
        <v>1109</v>
      </c>
      <c r="D122" s="59">
        <v>1109</v>
      </c>
      <c r="E122" s="60">
        <v>88</v>
      </c>
      <c r="F122" s="61"/>
      <c r="G122" s="60"/>
      <c r="H122" s="109">
        <f t="shared" si="6"/>
        <v>29.715969989281888</v>
      </c>
      <c r="I122" s="63">
        <f t="shared" si="2"/>
        <v>13920</v>
      </c>
      <c r="J122" s="64">
        <v>13920</v>
      </c>
      <c r="K122" s="65">
        <v>3244</v>
      </c>
      <c r="L122" s="66">
        <v>0</v>
      </c>
      <c r="M122" s="63"/>
      <c r="N122" s="67"/>
      <c r="O122" s="66"/>
      <c r="P122" s="110">
        <f t="shared" si="7"/>
        <v>3.729903536977492</v>
      </c>
      <c r="Q122" s="64">
        <v>1125</v>
      </c>
      <c r="R122" s="66">
        <v>17</v>
      </c>
      <c r="S122" s="63">
        <v>5732</v>
      </c>
      <c r="T122" s="69" t="s">
        <v>31</v>
      </c>
      <c r="U122" s="42"/>
      <c r="V122" s="166">
        <v>3732</v>
      </c>
    </row>
    <row r="123" spans="1:22" ht="22.5" customHeight="1" x14ac:dyDescent="0.2">
      <c r="A123" s="271" t="s">
        <v>175</v>
      </c>
      <c r="B123" s="272"/>
      <c r="C123" s="58">
        <f t="shared" si="3"/>
        <v>7454</v>
      </c>
      <c r="D123" s="59">
        <v>7454</v>
      </c>
      <c r="E123" s="60">
        <v>399</v>
      </c>
      <c r="F123" s="61"/>
      <c r="G123" s="60"/>
      <c r="H123" s="109">
        <f t="shared" si="6"/>
        <v>78.22436771959282</v>
      </c>
      <c r="I123" s="63">
        <f t="shared" si="2"/>
        <v>63413</v>
      </c>
      <c r="J123" s="64">
        <v>63413</v>
      </c>
      <c r="K123" s="65">
        <v>26814</v>
      </c>
      <c r="L123" s="66">
        <v>1045</v>
      </c>
      <c r="M123" s="63"/>
      <c r="N123" s="67"/>
      <c r="O123" s="66"/>
      <c r="P123" s="110">
        <f t="shared" si="7"/>
        <v>6.6547381676986044</v>
      </c>
      <c r="Q123" s="64">
        <v>396</v>
      </c>
      <c r="R123" s="66">
        <v>26</v>
      </c>
      <c r="S123" s="63">
        <v>27393</v>
      </c>
      <c r="T123" s="69" t="s">
        <v>31</v>
      </c>
      <c r="U123" s="42"/>
      <c r="V123" s="166">
        <v>9529</v>
      </c>
    </row>
    <row r="124" spans="1:22" ht="22.5" customHeight="1" x14ac:dyDescent="0.2">
      <c r="A124" s="271" t="s">
        <v>176</v>
      </c>
      <c r="B124" s="272"/>
      <c r="C124" s="58">
        <f t="shared" si="3"/>
        <v>2964</v>
      </c>
      <c r="D124" s="59">
        <v>2964</v>
      </c>
      <c r="E124" s="60">
        <v>152</v>
      </c>
      <c r="F124" s="61"/>
      <c r="G124" s="60"/>
      <c r="H124" s="109">
        <f t="shared" si="6"/>
        <v>34.068965517241381</v>
      </c>
      <c r="I124" s="63">
        <f t="shared" si="2"/>
        <v>23393</v>
      </c>
      <c r="J124" s="64">
        <v>23393</v>
      </c>
      <c r="K124" s="65">
        <v>6788</v>
      </c>
      <c r="L124" s="66">
        <v>837</v>
      </c>
      <c r="M124" s="63"/>
      <c r="N124" s="67"/>
      <c r="O124" s="66"/>
      <c r="P124" s="110">
        <f t="shared" si="7"/>
        <v>2.6888505747126437</v>
      </c>
      <c r="Q124" s="64">
        <v>1583</v>
      </c>
      <c r="R124" s="66">
        <v>7</v>
      </c>
      <c r="S124" s="63">
        <v>10602</v>
      </c>
      <c r="T124" s="69" t="s">
        <v>31</v>
      </c>
      <c r="U124" s="42"/>
      <c r="V124" s="166">
        <v>8700</v>
      </c>
    </row>
    <row r="125" spans="1:22" ht="22.5" customHeight="1" x14ac:dyDescent="0.2">
      <c r="A125" s="271" t="s">
        <v>177</v>
      </c>
      <c r="B125" s="272"/>
      <c r="C125" s="58">
        <f t="shared" si="3"/>
        <v>2139</v>
      </c>
      <c r="D125" s="59">
        <v>2139</v>
      </c>
      <c r="E125" s="60">
        <v>169</v>
      </c>
      <c r="F125" s="61"/>
      <c r="G125" s="60"/>
      <c r="H125" s="109">
        <f t="shared" si="6"/>
        <v>85.938127762153471</v>
      </c>
      <c r="I125" s="63">
        <f t="shared" si="2"/>
        <v>11904</v>
      </c>
      <c r="J125" s="64">
        <v>11904</v>
      </c>
      <c r="K125" s="65">
        <v>5101</v>
      </c>
      <c r="L125" s="66">
        <v>1044</v>
      </c>
      <c r="M125" s="63"/>
      <c r="N125" s="67"/>
      <c r="O125" s="66"/>
      <c r="P125" s="110">
        <f t="shared" si="7"/>
        <v>4.7826436319807151</v>
      </c>
      <c r="Q125" s="64">
        <v>405</v>
      </c>
      <c r="R125" s="66">
        <v>7</v>
      </c>
      <c r="S125" s="63">
        <v>4241</v>
      </c>
      <c r="T125" s="69" t="s">
        <v>31</v>
      </c>
      <c r="U125" s="42"/>
      <c r="V125" s="166">
        <v>2489</v>
      </c>
    </row>
    <row r="126" spans="1:22" ht="22.5" customHeight="1" thickBot="1" x14ac:dyDescent="0.25">
      <c r="A126" s="267" t="s">
        <v>178</v>
      </c>
      <c r="B126" s="268"/>
      <c r="C126" s="72">
        <f t="shared" si="3"/>
        <v>0</v>
      </c>
      <c r="D126" s="73"/>
      <c r="E126" s="74"/>
      <c r="F126" s="75"/>
      <c r="G126" s="74"/>
      <c r="H126" s="62"/>
      <c r="I126" s="191">
        <f>J126+M126</f>
        <v>36</v>
      </c>
      <c r="J126" s="77">
        <v>36</v>
      </c>
      <c r="K126" s="78"/>
      <c r="L126" s="79"/>
      <c r="M126" s="80"/>
      <c r="N126" s="81"/>
      <c r="O126" s="79"/>
      <c r="P126" s="68"/>
      <c r="Q126" s="77"/>
      <c r="R126" s="79"/>
      <c r="S126" s="80">
        <v>74</v>
      </c>
      <c r="T126" s="82" t="s">
        <v>31</v>
      </c>
      <c r="U126" s="8" t="s">
        <v>37</v>
      </c>
      <c r="V126" s="192">
        <v>0</v>
      </c>
    </row>
    <row r="127" spans="1:22" ht="22" customHeight="1" thickTop="1" x14ac:dyDescent="0.2">
      <c r="A127" s="269" t="s">
        <v>38</v>
      </c>
      <c r="B127" s="270"/>
      <c r="C127" s="193">
        <f>SUM(C7:C126)</f>
        <v>1871560</v>
      </c>
      <c r="D127" s="194">
        <f>SUM(D7:D126)</f>
        <v>1897084</v>
      </c>
      <c r="E127" s="195">
        <f>SUM(E7:E126)</f>
        <v>79467</v>
      </c>
      <c r="F127" s="194">
        <f>SUM(F7:F126)</f>
        <v>4138</v>
      </c>
      <c r="G127" s="195">
        <f>SUM(G7:G126)</f>
        <v>454</v>
      </c>
      <c r="H127" s="196"/>
      <c r="I127" s="197">
        <f>SUM(I7:I126)</f>
        <v>10849277</v>
      </c>
      <c r="J127" s="198">
        <f t="shared" ref="J127:O127" si="8">SUM(J7:J126)</f>
        <v>10642002</v>
      </c>
      <c r="K127" s="199">
        <f t="shared" si="8"/>
        <v>4225631</v>
      </c>
      <c r="L127" s="195">
        <f t="shared" si="8"/>
        <v>208500</v>
      </c>
      <c r="M127" s="198">
        <f t="shared" si="8"/>
        <v>207275</v>
      </c>
      <c r="N127" s="199">
        <f t="shared" si="8"/>
        <v>75075</v>
      </c>
      <c r="O127" s="195">
        <f t="shared" si="8"/>
        <v>1209</v>
      </c>
      <c r="P127" s="200">
        <f>(I127)/V7</f>
        <v>5.4902386161045253</v>
      </c>
      <c r="Q127" s="194">
        <f>SUM(Q7:Q126)</f>
        <v>553138</v>
      </c>
      <c r="R127" s="195">
        <f>SUM(R7:R126)</f>
        <v>3896</v>
      </c>
      <c r="S127" s="201">
        <f>SUM(S7:S126)</f>
        <v>4644699</v>
      </c>
      <c r="T127" s="202"/>
      <c r="U127" s="42"/>
      <c r="V127" s="203"/>
    </row>
    <row r="128" spans="1:22" s="204" customFormat="1" ht="10" customHeight="1" x14ac:dyDescent="0.15">
      <c r="H128" s="205"/>
      <c r="I128" s="206"/>
      <c r="J128" s="206"/>
      <c r="K128" s="206"/>
      <c r="L128" s="206"/>
      <c r="M128" s="206"/>
      <c r="O128" s="206"/>
      <c r="P128" s="206"/>
      <c r="Q128" s="206"/>
      <c r="R128" s="206"/>
      <c r="S128" s="206"/>
      <c r="T128" s="207"/>
      <c r="U128" s="208"/>
      <c r="V128" s="209"/>
    </row>
    <row r="129" spans="1:22" s="204" customFormat="1" ht="10" customHeight="1" x14ac:dyDescent="0.15">
      <c r="A129" s="204" t="s">
        <v>39</v>
      </c>
      <c r="H129" s="205"/>
      <c r="I129" s="206"/>
      <c r="J129" s="206"/>
      <c r="K129" s="206"/>
      <c r="L129" s="206"/>
      <c r="M129" s="206"/>
      <c r="O129" s="206"/>
      <c r="P129" s="206"/>
      <c r="Q129" s="206"/>
      <c r="R129" s="206"/>
      <c r="S129" s="206"/>
      <c r="T129" s="207"/>
      <c r="U129" s="208"/>
      <c r="V129" s="209"/>
    </row>
    <row r="130" spans="1:22" s="204" customFormat="1" ht="10" customHeight="1" x14ac:dyDescent="0.15">
      <c r="A130" s="204" t="s">
        <v>40</v>
      </c>
      <c r="H130" s="205"/>
      <c r="I130" s="206"/>
      <c r="J130" s="206"/>
      <c r="K130" s="206"/>
      <c r="L130" s="206"/>
      <c r="M130" s="206"/>
      <c r="O130" s="206"/>
      <c r="P130" s="206"/>
      <c r="Q130" s="206"/>
      <c r="R130" s="206"/>
      <c r="S130" s="206"/>
      <c r="T130" s="207"/>
      <c r="U130" s="208"/>
      <c r="V130" s="209"/>
    </row>
    <row r="131" spans="1:22" s="204" customFormat="1" ht="10" customHeight="1" x14ac:dyDescent="0.15">
      <c r="A131" s="210" t="s">
        <v>41</v>
      </c>
      <c r="B131" s="210"/>
      <c r="C131" s="211"/>
      <c r="D131" s="211"/>
      <c r="E131" s="211"/>
      <c r="F131" s="212"/>
      <c r="G131" s="212"/>
      <c r="H131" s="213"/>
      <c r="I131" s="214"/>
      <c r="J131" s="213"/>
      <c r="K131" s="215"/>
      <c r="L131" s="213"/>
      <c r="M131" s="216"/>
      <c r="N131" s="216"/>
      <c r="O131" s="206"/>
      <c r="P131" s="206"/>
      <c r="Q131" s="206"/>
      <c r="R131" s="206"/>
      <c r="S131" s="206"/>
      <c r="T131" s="207"/>
      <c r="U131" s="208"/>
      <c r="V131" s="209"/>
    </row>
    <row r="132" spans="1:22" s="204" customFormat="1" ht="10" customHeight="1" x14ac:dyDescent="0.15">
      <c r="B132" s="217" t="s">
        <v>42</v>
      </c>
      <c r="C132" s="218"/>
      <c r="D132" s="219"/>
      <c r="E132" s="220" t="s">
        <v>43</v>
      </c>
      <c r="F132" s="221"/>
      <c r="G132" s="222"/>
      <c r="H132" s="222"/>
      <c r="I132" s="223"/>
      <c r="J132" s="224"/>
      <c r="K132" s="223"/>
      <c r="L132" s="225"/>
      <c r="M132" s="223"/>
      <c r="N132" s="226"/>
      <c r="O132" s="226"/>
      <c r="P132" s="226"/>
      <c r="Q132" s="226"/>
      <c r="R132" s="226"/>
      <c r="S132" s="226"/>
      <c r="T132" s="227"/>
      <c r="U132" s="208"/>
      <c r="V132" s="209"/>
    </row>
    <row r="133" spans="1:22" s="204" customFormat="1" ht="10" customHeight="1" x14ac:dyDescent="0.15">
      <c r="A133" s="204" t="s">
        <v>44</v>
      </c>
      <c r="I133" s="206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U133" s="208"/>
    </row>
    <row r="134" spans="1:22" s="204" customFormat="1" ht="10" customHeight="1" x14ac:dyDescent="0.15">
      <c r="B134" s="229" t="s">
        <v>45</v>
      </c>
      <c r="C134" s="230"/>
      <c r="D134" s="231"/>
      <c r="E134" s="232" t="s">
        <v>46</v>
      </c>
      <c r="F134" s="233"/>
      <c r="G134" s="233"/>
      <c r="H134" s="233"/>
      <c r="I134" s="234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6"/>
      <c r="U134" s="208"/>
    </row>
    <row r="135" spans="1:22" s="204" customFormat="1" ht="10" customHeight="1" x14ac:dyDescent="0.15">
      <c r="B135" s="237" t="s">
        <v>47</v>
      </c>
      <c r="C135" s="238"/>
      <c r="D135" s="239"/>
      <c r="E135" s="240" t="s">
        <v>48</v>
      </c>
      <c r="F135" s="240"/>
      <c r="G135" s="240"/>
      <c r="H135" s="240"/>
      <c r="I135" s="241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3"/>
      <c r="U135" s="208"/>
    </row>
    <row r="136" spans="1:22" s="204" customFormat="1" ht="10" customHeight="1" x14ac:dyDescent="0.15">
      <c r="B136" s="244" t="s">
        <v>49</v>
      </c>
      <c r="C136" s="245"/>
      <c r="D136" s="246"/>
      <c r="E136" s="247" t="s">
        <v>50</v>
      </c>
      <c r="F136" s="247"/>
      <c r="G136" s="247"/>
      <c r="H136" s="247"/>
      <c r="I136" s="248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50"/>
      <c r="U136" s="208"/>
    </row>
    <row r="137" spans="1:22" s="204" customFormat="1" ht="10" customHeight="1" x14ac:dyDescent="0.15">
      <c r="B137" s="251" t="s">
        <v>51</v>
      </c>
      <c r="C137" s="252"/>
      <c r="D137" s="253"/>
      <c r="E137" s="204" t="s">
        <v>52</v>
      </c>
      <c r="I137" s="206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5"/>
      <c r="U137" s="208"/>
    </row>
    <row r="138" spans="1:22" s="204" customFormat="1" ht="10" customHeight="1" x14ac:dyDescent="0.15">
      <c r="B138" s="256" t="s">
        <v>53</v>
      </c>
      <c r="C138" s="257"/>
      <c r="D138" s="258"/>
      <c r="E138" s="259" t="s">
        <v>54</v>
      </c>
      <c r="F138" s="259"/>
      <c r="G138" s="259"/>
      <c r="H138" s="259"/>
      <c r="I138" s="260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2"/>
      <c r="U138" s="208"/>
    </row>
    <row r="139" spans="1:22" s="204" customFormat="1" ht="10" customHeight="1" x14ac:dyDescent="0.15">
      <c r="A139" s="204" t="s">
        <v>55</v>
      </c>
      <c r="H139" s="205"/>
      <c r="I139" s="206"/>
      <c r="J139" s="206"/>
      <c r="K139" s="206"/>
      <c r="L139" s="206"/>
      <c r="M139" s="206"/>
      <c r="O139" s="206"/>
      <c r="P139" s="206"/>
      <c r="Q139" s="206"/>
      <c r="R139" s="206"/>
      <c r="S139" s="206"/>
      <c r="T139" s="207"/>
      <c r="U139" s="208"/>
      <c r="V139" s="209"/>
    </row>
    <row r="140" spans="1:22" ht="10" customHeight="1" x14ac:dyDescent="0.2">
      <c r="A140" s="204" t="s">
        <v>56</v>
      </c>
      <c r="B140" s="3"/>
      <c r="C140" s="3"/>
      <c r="D140" s="3"/>
      <c r="E140" s="3"/>
      <c r="F140" s="3"/>
      <c r="G140" s="3"/>
      <c r="H140" s="263"/>
      <c r="I140" s="6"/>
      <c r="J140" s="6"/>
      <c r="K140" s="6"/>
      <c r="L140" s="6"/>
      <c r="M140" s="6"/>
      <c r="N140" s="3"/>
      <c r="O140" s="6"/>
      <c r="P140" s="6"/>
      <c r="Q140" s="6"/>
      <c r="R140" s="6"/>
      <c r="S140" s="6"/>
      <c r="T140" s="7"/>
      <c r="U140" s="208"/>
    </row>
    <row r="141" spans="1:22" ht="10" customHeight="1" x14ac:dyDescent="0.2">
      <c r="A141" s="204" t="s">
        <v>57</v>
      </c>
      <c r="B141" s="3"/>
      <c r="C141" s="3"/>
      <c r="D141" s="3"/>
      <c r="E141" s="3"/>
      <c r="F141" s="3"/>
      <c r="G141" s="3"/>
      <c r="H141" s="263"/>
      <c r="I141" s="6"/>
      <c r="J141" s="6"/>
      <c r="K141" s="6"/>
      <c r="L141" s="6"/>
      <c r="M141" s="6"/>
      <c r="N141" s="3"/>
      <c r="O141" s="6"/>
      <c r="P141" s="6"/>
      <c r="Q141" s="6"/>
      <c r="R141" s="6"/>
      <c r="S141" s="6"/>
      <c r="T141" s="7"/>
      <c r="U141" s="208"/>
    </row>
    <row r="142" spans="1:22" ht="10" customHeight="1" x14ac:dyDescent="0.2">
      <c r="A142" s="204" t="s">
        <v>58</v>
      </c>
      <c r="B142" s="3"/>
      <c r="C142" s="3"/>
      <c r="D142" s="3"/>
      <c r="E142" s="3"/>
      <c r="F142" s="3"/>
      <c r="G142" s="3"/>
      <c r="H142" s="263"/>
      <c r="I142" s="6"/>
      <c r="J142" s="6"/>
      <c r="K142" s="6"/>
      <c r="L142" s="6"/>
      <c r="M142" s="6"/>
      <c r="N142" s="3"/>
      <c r="O142" s="6"/>
      <c r="P142" s="6"/>
      <c r="Q142" s="6"/>
      <c r="R142" s="6"/>
      <c r="S142" s="6"/>
      <c r="T142" s="7"/>
      <c r="U142" s="208"/>
    </row>
    <row r="143" spans="1:22" ht="10" customHeight="1" x14ac:dyDescent="0.2"/>
    <row r="144" spans="1:22" ht="10" customHeight="1" x14ac:dyDescent="0.2"/>
  </sheetData>
  <autoFilter ref="A6:V127" xr:uid="{00000000-0001-0000-0900-000000000000}">
    <filterColumn colId="0" showButton="0"/>
  </autoFilter>
  <mergeCells count="103">
    <mergeCell ref="V2:V6"/>
    <mergeCell ref="D3:E3"/>
    <mergeCell ref="F3:G3"/>
    <mergeCell ref="H3:H4"/>
    <mergeCell ref="J3:L3"/>
    <mergeCell ref="M3:O3"/>
    <mergeCell ref="P3:P4"/>
    <mergeCell ref="Q3:Q5"/>
    <mergeCell ref="R3:R5"/>
    <mergeCell ref="S3:S5"/>
    <mergeCell ref="T3:T5"/>
    <mergeCell ref="E4:E5"/>
    <mergeCell ref="G4:G5"/>
    <mergeCell ref="K4:K5"/>
    <mergeCell ref="L4:L5"/>
    <mergeCell ref="N4:N5"/>
    <mergeCell ref="O4:O5"/>
    <mergeCell ref="A2:B6"/>
    <mergeCell ref="A25:B25"/>
    <mergeCell ref="A26:B26"/>
    <mergeCell ref="V26:V44"/>
    <mergeCell ref="A43:B43"/>
    <mergeCell ref="A44:B44"/>
    <mergeCell ref="A45:B45"/>
    <mergeCell ref="V45:V46"/>
    <mergeCell ref="A7:B7"/>
    <mergeCell ref="A8:B8"/>
    <mergeCell ref="A9:B9"/>
    <mergeCell ref="A10:B10"/>
    <mergeCell ref="V10:V20"/>
    <mergeCell ref="A21:B21"/>
    <mergeCell ref="V21:V24"/>
    <mergeCell ref="A22:B22"/>
    <mergeCell ref="A23:B23"/>
    <mergeCell ref="A24:B24"/>
    <mergeCell ref="A54:B54"/>
    <mergeCell ref="V54:V57"/>
    <mergeCell ref="A58:B58"/>
    <mergeCell ref="A59:B59"/>
    <mergeCell ref="A60:B60"/>
    <mergeCell ref="A61:B61"/>
    <mergeCell ref="V61:V69"/>
    <mergeCell ref="A47:B47"/>
    <mergeCell ref="A48:B48"/>
    <mergeCell ref="A49:B49"/>
    <mergeCell ref="V49:V50"/>
    <mergeCell ref="A50:B50"/>
    <mergeCell ref="A51:B51"/>
    <mergeCell ref="V51:V53"/>
    <mergeCell ref="A78:B78"/>
    <mergeCell ref="A79:B79"/>
    <mergeCell ref="V79:V83"/>
    <mergeCell ref="A84:B84"/>
    <mergeCell ref="A85:B85"/>
    <mergeCell ref="A86:B86"/>
    <mergeCell ref="V86:V87"/>
    <mergeCell ref="A87:B87"/>
    <mergeCell ref="A70:B70"/>
    <mergeCell ref="V70:V74"/>
    <mergeCell ref="A72:B72"/>
    <mergeCell ref="A73:B73"/>
    <mergeCell ref="A74:B74"/>
    <mergeCell ref="A75:B75"/>
    <mergeCell ref="V75:V77"/>
    <mergeCell ref="A77:B77"/>
    <mergeCell ref="A94:B94"/>
    <mergeCell ref="A95:B95"/>
    <mergeCell ref="A96:B96"/>
    <mergeCell ref="A97:B97"/>
    <mergeCell ref="V97:V100"/>
    <mergeCell ref="A101:B101"/>
    <mergeCell ref="A88:B88"/>
    <mergeCell ref="A89:B89"/>
    <mergeCell ref="A90:B90"/>
    <mergeCell ref="A91:B91"/>
    <mergeCell ref="A92:B92"/>
    <mergeCell ref="A93:B93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6:B126"/>
    <mergeCell ref="A127:B12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</mergeCells>
  <phoneticPr fontId="3"/>
  <printOptions horizontalCentered="1"/>
  <pageMargins left="0.51181102362204722" right="0.51181102362204722" top="0.59055118110236227" bottom="0.59055118110236227" header="0.39370078740157483" footer="0.39370078740157483"/>
  <pageSetup paperSize="9" firstPageNumber="3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8貸出等</vt:lpstr>
      <vt:lpstr>'8貸出等'!Print_Area</vt:lpstr>
      <vt:lpstr>'8貸出等'!Print_Titles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2025-10-17T05:13:51Z</dcterms:created>
  <dcterms:modified xsi:type="dcterms:W3CDTF">2025-10-17T05:22:52Z</dcterms:modified>
</cp:coreProperties>
</file>